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.mathebula\Desktop\advert tender\"/>
    </mc:Choice>
  </mc:AlternateContent>
  <xr:revisionPtr revIDLastSave="0" documentId="8_{77408B53-A733-42C4-AE8D-9501C1F5C87E}" xr6:coauthVersionLast="47" xr6:coauthVersionMax="47" xr10:uidLastSave="{00000000-0000-0000-0000-000000000000}"/>
  <bookViews>
    <workbookView xWindow="-110" yWindow="-110" windowWidth="19420" windowHeight="10420" tabRatio="871" xr2:uid="{00000000-000D-0000-FFFF-FFFF00000000}"/>
  </bookViews>
  <sheets>
    <sheet name="BOQ" sheetId="32" r:id="rId1"/>
    <sheet name="TENDER SUMMARY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localSheetId="0" hidden="1">[1]PRELIMIN!#REF!</definedName>
    <definedName name="_Fill" hidden="1">[2]PRELIMIN!#REF!</definedName>
    <definedName name="_Parse_Out" hidden="1">#REF!</definedName>
    <definedName name="_Sec1">#REF!</definedName>
    <definedName name="_sec12">#REF!</definedName>
    <definedName name="_SEC1200">#REF!</definedName>
    <definedName name="_Sec2">#REF!</definedName>
    <definedName name="_Sec3">#REF!</definedName>
    <definedName name="_Sec4">#REF!</definedName>
    <definedName name="_Sec5">#REF!</definedName>
    <definedName name="_Sec6">#REF!</definedName>
    <definedName name="_T2" localSheetId="0">'[3]Estimate Warehouse'!#REF!</definedName>
    <definedName name="_T2">'[4]Estimate Warehouse'!#REF!</definedName>
    <definedName name="abcdef">#N/A</definedName>
    <definedName name="ALL">#REF!</definedName>
    <definedName name="ATTEND">[5]BoQ!$O$5</definedName>
    <definedName name="BOB">'[6]1200'!$O$17</definedName>
    <definedName name="bobc">'[7]Ret Wall 330mm'!$Q$24</definedName>
    <definedName name="bom">[5]BoQ!$R$23</definedName>
    <definedName name="CertDate">#REF!</definedName>
    <definedName name="certno">[8]Fpage!$Q$38</definedName>
    <definedName name="Client">#REF!</definedName>
    <definedName name="Consultant">#REF!</definedName>
    <definedName name="Contract">#REF!</definedName>
    <definedName name="ContractNo">#REF!</definedName>
    <definedName name="Contractor">#REF!</definedName>
    <definedName name="CRANE">[9]GENERAL!#REF!</definedName>
    <definedName name="cv">#REF!</definedName>
    <definedName name="DAVID">[10]VIABILITY!#REF!</definedName>
    <definedName name="dfkjgjksdf">#REF!</definedName>
    <definedName name="DUR">'[5]NP Ps &amp; Gs'!$C$63</definedName>
    <definedName name="EQUIPMENT">#REF!</definedName>
    <definedName name="EXC">[9]GENERAL!#REF!</definedName>
    <definedName name="EXCAV">'[6]1200'!$O$14</definedName>
    <definedName name="EXT">#REF!</definedName>
    <definedName name="ff">#REF!</definedName>
    <definedName name="FIXED">#REF!</definedName>
    <definedName name="Fo">#REF!</definedName>
    <definedName name="Ft">#REF!</definedName>
    <definedName name="FUEL">#REF!</definedName>
    <definedName name="gg">#REF!</definedName>
    <definedName name="ggg">#REF!</definedName>
    <definedName name="gggggg">#REF!</definedName>
    <definedName name="GRA">[9]GENERAL!#REF!</definedName>
    <definedName name="GRAD">'[6]1200'!$O$13</definedName>
    <definedName name="LAB">'[6]1200'!$O$18</definedName>
    <definedName name="LABOUR">#REF!</definedName>
    <definedName name="Lo">#REF!</definedName>
    <definedName name="Lt">#REF!</definedName>
    <definedName name="major">[10]VIABILITY!#REF!</definedName>
    <definedName name="MATERIAL">#REF!</definedName>
    <definedName name="Mo">#REF!</definedName>
    <definedName name="MOS">#REF!</definedName>
    <definedName name="Mt">#REF!</definedName>
    <definedName name="pgone">#REF!</definedName>
    <definedName name="pgtwo">#REF!</definedName>
    <definedName name="pi">#REF!</definedName>
    <definedName name="PMB">#REF!</definedName>
    <definedName name="Po">#REF!</definedName>
    <definedName name="PORK">[5]BoQ!$R$25</definedName>
    <definedName name="_xlnm.Print_Area" localSheetId="0">BOQ!$A$1:$G$1312</definedName>
    <definedName name="_xlnm.Print_Area" localSheetId="1">'TENDER SUMMARY'!$A$1:$H$47</definedName>
    <definedName name="Print_Area_MI" localSheetId="0">#REF!</definedName>
    <definedName name="Print_Area_MI">#REF!</definedName>
    <definedName name="PROF">'[11]1200'!$Q$10</definedName>
    <definedName name="Prof_fees" localSheetId="0">#REF!</definedName>
    <definedName name="Prof_fees">#REF!</definedName>
    <definedName name="Project">#REF!</definedName>
    <definedName name="Pt">#REF!</definedName>
    <definedName name="RENE">#REF!</definedName>
    <definedName name="rol">[5]BoQ!$O$8</definedName>
    <definedName name="ROLL">'[6]1200'!$O$12</definedName>
    <definedName name="saw">[5]BoQ!$R$20</definedName>
    <definedName name="SCHED1">#REF!</definedName>
    <definedName name="SCHED2">#REF!</definedName>
    <definedName name="SCHED3">[12]Calcs!#REF!</definedName>
    <definedName name="SKIL">[5]BoQ!$Q$17</definedName>
    <definedName name="SKILL">[9]GENERAL!#REF!</definedName>
    <definedName name="StartDate">#REF!</definedName>
    <definedName name="SUBS">#N/A</definedName>
    <definedName name="SUBTOTALS">#REF!</definedName>
    <definedName name="T" localSheetId="0">'[3]Estimate Warehouse'!#REF!</definedName>
    <definedName name="T">'[4]Estimate Warehouse'!#REF!</definedName>
    <definedName name="Tender">#REF!</definedName>
    <definedName name="TenderDate">#REF!</definedName>
    <definedName name="TenderPrice">#REF!</definedName>
    <definedName name="TIP">[9]GENERAL!#REF!</definedName>
    <definedName name="TIPP">'[6]1200'!$O$11</definedName>
    <definedName name="TLB">'[6]1200'!$O$15</definedName>
    <definedName name="TotalWorkCompleted">#REF!</definedName>
    <definedName name="TRANSFER">#REF!</definedName>
    <definedName name="WAT">'[6]1200'!$O$10</definedName>
    <definedName name="WorkDate">#REF!</definedName>
    <definedName name="wrn.Cert." localSheetId="0" hidden="1">{#N/A,#N/A,FALSE,"Cert"}</definedName>
    <definedName name="wrn.Cert." hidden="1">{#N/A,#N/A,FALSE,"Cert"}</definedName>
    <definedName name="wrn.Turnaround." localSheetId="0" hidden="1">{#N/A,#N/A,FALSE,"Cert"}</definedName>
    <definedName name="wrn.Turnaround." hidden="1">{#N/A,#N/A,FALSE,"Cert"}</definedName>
    <definedName name="Ze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3" l="1"/>
  <c r="E1045" i="32"/>
  <c r="G1045" i="32" s="1"/>
  <c r="G1042" i="32"/>
  <c r="G1040" i="32"/>
  <c r="E1137" i="32"/>
  <c r="G1137" i="32" s="1"/>
  <c r="G1138" i="32"/>
  <c r="G1142" i="32"/>
  <c r="E1144" i="32"/>
  <c r="G1144" i="32" s="1"/>
  <c r="G1125" i="32" l="1"/>
  <c r="D18" i="3" s="1"/>
  <c r="G125" i="32"/>
  <c r="G1309" i="32"/>
  <c r="D20" i="3" s="1"/>
  <c r="E605" i="32"/>
  <c r="E601" i="32"/>
  <c r="E594" i="32"/>
  <c r="E513" i="32"/>
  <c r="G513" i="32" s="1"/>
  <c r="E508" i="32"/>
  <c r="G508" i="32" s="1"/>
  <c r="E504" i="32" l="1"/>
  <c r="G504" i="32" s="1"/>
  <c r="G499" i="32" l="1"/>
  <c r="G497" i="32"/>
  <c r="G577" i="32" l="1"/>
  <c r="D12" i="3" s="1"/>
  <c r="G962" i="32"/>
  <c r="G1217" i="32" l="1"/>
  <c r="D19" i="3" s="1"/>
  <c r="G605" i="32"/>
  <c r="G601" i="32"/>
  <c r="E596" i="32" l="1"/>
  <c r="G596" i="32" s="1"/>
  <c r="G594" i="32"/>
  <c r="G282" i="32"/>
  <c r="E873" i="32"/>
  <c r="G873" i="32" s="1"/>
  <c r="G796" i="32"/>
  <c r="E695" i="32"/>
  <c r="E683" i="32"/>
  <c r="E709" i="32" s="1"/>
  <c r="A3" i="3"/>
  <c r="A2" i="3"/>
  <c r="A1" i="3"/>
  <c r="G313" i="32"/>
  <c r="G309" i="32"/>
  <c r="G304" i="32"/>
  <c r="G960" i="32"/>
  <c r="G953" i="32"/>
  <c r="G950" i="32"/>
  <c r="G877" i="32"/>
  <c r="G389" i="32" l="1"/>
  <c r="D10" i="3" s="1"/>
  <c r="G790" i="32"/>
  <c r="G783" i="32" l="1"/>
  <c r="E703" i="32"/>
  <c r="G703" i="32" s="1"/>
  <c r="G695" i="32"/>
  <c r="G683" i="32"/>
  <c r="G589" i="32"/>
  <c r="G275" i="32"/>
  <c r="G273" i="32"/>
  <c r="G267" i="32"/>
  <c r="G265" i="32"/>
  <c r="G262" i="32"/>
  <c r="G260" i="32"/>
  <c r="G258" i="32"/>
  <c r="G256" i="32"/>
  <c r="G254" i="32"/>
  <c r="G252" i="32"/>
  <c r="G250" i="32"/>
  <c r="G248" i="32"/>
  <c r="G246" i="32"/>
  <c r="G244" i="32"/>
  <c r="G241" i="32"/>
  <c r="G235" i="32"/>
  <c r="G233" i="32"/>
  <c r="G231" i="32"/>
  <c r="G227" i="32"/>
  <c r="G225" i="32"/>
  <c r="G222" i="32"/>
  <c r="G157" i="32"/>
  <c r="G153" i="32"/>
  <c r="G133" i="32"/>
  <c r="G131" i="32"/>
  <c r="G129" i="32"/>
  <c r="G17" i="32"/>
  <c r="G12" i="32"/>
  <c r="G672" i="32" l="1"/>
  <c r="D13" i="3" s="1"/>
  <c r="G861" i="32"/>
  <c r="D15" i="3" s="1"/>
  <c r="G209" i="32"/>
  <c r="D8" i="3" s="1"/>
  <c r="E13" i="32"/>
  <c r="G13" i="32" s="1"/>
  <c r="G110" i="32" s="1"/>
  <c r="D7" i="3" s="1"/>
  <c r="G294" i="32"/>
  <c r="D9" i="3" s="1"/>
  <c r="G709" i="32"/>
  <c r="G699" i="32"/>
  <c r="E687" i="32"/>
  <c r="G687" i="32" s="1"/>
  <c r="E685" i="32"/>
  <c r="G685" i="32" s="1"/>
  <c r="E689" i="32"/>
  <c r="G689" i="32" s="1"/>
  <c r="G767" i="32" l="1"/>
  <c r="D14" i="3" s="1"/>
  <c r="H16" i="3" l="1"/>
  <c r="H18" i="3" l="1"/>
  <c r="H15" i="3"/>
  <c r="H10" i="3" l="1"/>
  <c r="H17" i="3"/>
  <c r="H8" i="3"/>
  <c r="H14" i="3" l="1"/>
  <c r="H20" i="3" l="1"/>
  <c r="H9" i="3" l="1"/>
  <c r="I8" i="3" l="1"/>
  <c r="I9" i="3" l="1"/>
  <c r="G1320" i="32" l="1"/>
  <c r="G1318" i="32"/>
  <c r="G1316" i="32"/>
  <c r="G1031" i="32"/>
  <c r="D17" i="3" s="1"/>
  <c r="G937" i="32"/>
  <c r="D16" i="3" s="1"/>
  <c r="D22" i="3" l="1"/>
  <c r="I13" i="3"/>
  <c r="I16" i="3"/>
  <c r="I17" i="3"/>
  <c r="I15" i="3"/>
  <c r="I10" i="3"/>
  <c r="G1324" i="32"/>
  <c r="G1326" i="32" s="1"/>
  <c r="G1328" i="32" s="1"/>
  <c r="D24" i="3" l="1"/>
  <c r="D26" i="3" s="1"/>
  <c r="D28" i="3" s="1"/>
  <c r="D30" i="3" s="1"/>
  <c r="I18" i="3"/>
  <c r="I20" i="3"/>
  <c r="I14" i="3"/>
  <c r="H7" i="3" l="1"/>
  <c r="I7" i="3" s="1"/>
  <c r="H22" i="3" l="1"/>
  <c r="I22" i="3" s="1"/>
  <c r="E22" i="3" l="1"/>
  <c r="E30" i="3" l="1"/>
  <c r="G30" i="3" s="1"/>
</calcChain>
</file>

<file path=xl/sharedStrings.xml><?xml version="1.0" encoding="utf-8"?>
<sst xmlns="http://schemas.openxmlformats.org/spreadsheetml/2006/main" count="567" uniqueCount="300">
  <si>
    <t>ITEM</t>
  </si>
  <si>
    <t>DESCRIPTION</t>
  </si>
  <si>
    <t>UNIT</t>
  </si>
  <si>
    <t>QUANTITY</t>
  </si>
  <si>
    <t>RATE</t>
  </si>
  <si>
    <t>AMOUNT</t>
  </si>
  <si>
    <t>%</t>
  </si>
  <si>
    <t>TOTAL CARRIED FORWARD TO SUMMARY</t>
  </si>
  <si>
    <t>No</t>
  </si>
  <si>
    <t>LI</t>
  </si>
  <si>
    <t>TENDER (CONTRACT) SUM</t>
  </si>
  <si>
    <t>ESCALATIONS @7.5%</t>
  </si>
  <si>
    <t>VARIATIONS ON SPECIAL MATERIAL (2.5%)</t>
  </si>
  <si>
    <t>SUB-TOTAL</t>
  </si>
  <si>
    <t>TENDER ( CONTRACT) PRICE CARRIED TO FORM OF OFFER OF ACCEPTANCE</t>
  </si>
  <si>
    <t>SUMMARY</t>
  </si>
  <si>
    <t>TENDERED</t>
  </si>
  <si>
    <t>CONTINGENCIES @10% (This amount is under the sole control of the employer)</t>
  </si>
  <si>
    <t>TENDERED AMOUNT</t>
  </si>
  <si>
    <t>TOTALS</t>
  </si>
  <si>
    <t>No.</t>
  </si>
  <si>
    <t>MOS</t>
  </si>
  <si>
    <t>ADD 15% VAT</t>
  </si>
  <si>
    <t>B12.03</t>
  </si>
  <si>
    <t>month</t>
  </si>
  <si>
    <t>TOTAL CARRIED FORWARD</t>
  </si>
  <si>
    <t>Lump Sum</t>
  </si>
  <si>
    <t>Month</t>
  </si>
  <si>
    <t>B13.02</t>
  </si>
  <si>
    <t>B13.03</t>
  </si>
  <si>
    <t>B14,03</t>
  </si>
  <si>
    <t xml:space="preserve"> No</t>
  </si>
  <si>
    <t>Prov Sum</t>
  </si>
  <si>
    <t>TOTAL CARRIED  TO SUMMARY</t>
  </si>
  <si>
    <t>km</t>
  </si>
  <si>
    <t>m</t>
  </si>
  <si>
    <t>ha</t>
  </si>
  <si>
    <t>m²</t>
  </si>
  <si>
    <t>m³</t>
  </si>
  <si>
    <t>t</t>
  </si>
  <si>
    <t>CONCRETE KERBING, CONCRETE CHANNELLING, CHUTES AND DOWNPIPES, AND CONCRETE LININGS FOR OPEN DRAINS</t>
  </si>
  <si>
    <t>Rate Only</t>
  </si>
  <si>
    <t>PC Sum</t>
  </si>
  <si>
    <t>Re-establishing the painting unit at the end of the maintenance period</t>
  </si>
  <si>
    <t>PRELIMNARY AND GENERAL</t>
  </si>
  <si>
    <t>CONTRACTOR'S ESTABLISHMENT ON SITE</t>
  </si>
  <si>
    <t>HOUSING,OFFICES AND LABORATORIES FOR THE ENGINEER'S SITE PERSONNEL</t>
  </si>
  <si>
    <t>CLEARING AND GRUBBING</t>
  </si>
  <si>
    <t>MASS EARTHWORKS</t>
  </si>
  <si>
    <t>PAVEMENT LAYERS OF GRAVEL MATERIAL</t>
  </si>
  <si>
    <t>STABILIZATION</t>
  </si>
  <si>
    <t>ROAD MARKINGS</t>
  </si>
  <si>
    <t>TESTING MATERIALS AND WORKMANSHIP</t>
  </si>
  <si>
    <t>(i) 220/250 volt power points</t>
  </si>
  <si>
    <t>VARIANCE TEND VS FINAL</t>
  </si>
  <si>
    <t>COMPLETION ESTIMATE</t>
  </si>
  <si>
    <t>1200</t>
  </si>
  <si>
    <t>B12.06</t>
  </si>
  <si>
    <t>GENERAL REQUIREMENTS AND PROVISIONS</t>
  </si>
  <si>
    <t>Provision for Relocation/Protection of Services</t>
  </si>
  <si>
    <t>(a) Allow a provisional sum for existing services to be relocated and/or protected as ordered  by the engineer</t>
  </si>
  <si>
    <t>(b) Handling cost and profit in respect of subitem B12.03(a)</t>
  </si>
  <si>
    <t>(a)</t>
  </si>
  <si>
    <t>(b)</t>
  </si>
  <si>
    <t>(c)</t>
  </si>
  <si>
    <t>B13.01</t>
  </si>
  <si>
    <t>(d)</t>
  </si>
  <si>
    <t>(e)</t>
  </si>
  <si>
    <t xml:space="preserve">CONTRACTORS ESTABLISHMENT ON </t>
  </si>
  <si>
    <t>SITE AND GENERAL OBLIGATIONS</t>
  </si>
  <si>
    <t>The contractors general obligations</t>
  </si>
  <si>
    <t>Fixed obligations</t>
  </si>
  <si>
    <t>L/sum</t>
  </si>
  <si>
    <t>Value related obligations</t>
  </si>
  <si>
    <t>INC</t>
  </si>
  <si>
    <t>Time related obligations</t>
  </si>
  <si>
    <t>(d)Health and Safety obligations</t>
  </si>
  <si>
    <t xml:space="preserve">(ii) Execution of the works </t>
  </si>
  <si>
    <t xml:space="preserve">(f) Environmental obligation </t>
  </si>
  <si>
    <t xml:space="preserve">(h) Security on site </t>
  </si>
  <si>
    <t>NB: The combined tendered total for subitem (a)</t>
  </si>
  <si>
    <t xml:space="preserve">(b) and (c) should not exceed 15% of the tender </t>
  </si>
  <si>
    <t xml:space="preserve">sum, excluding VAT, (refer to form H; </t>
  </si>
  <si>
    <t>CONTRACTORS ESTABLISHMENT ON SITE)</t>
  </si>
  <si>
    <t xml:space="preserve">Contractor's initial obligations in respect of the Occupational </t>
  </si>
  <si>
    <t>_</t>
  </si>
  <si>
    <t>Lump</t>
  </si>
  <si>
    <t>Health and Safety Act and Construction Regulations.</t>
  </si>
  <si>
    <t>Preparation of Health &amp; Safety Plan</t>
  </si>
  <si>
    <t xml:space="preserve">Compilation of a Risk Assessment prior to </t>
  </si>
  <si>
    <t>commencement of Construction.</t>
  </si>
  <si>
    <t>Health &amp; safety induction training of employees</t>
  </si>
  <si>
    <t>Compilation and keeping up with date the Health &amp; Safety</t>
  </si>
  <si>
    <t xml:space="preserve"> file which shall include all documentation required</t>
  </si>
  <si>
    <t xml:space="preserve"> in terms of the Act including COVID 19 . Implementation of the </t>
  </si>
  <si>
    <t>health  and Safety plan over the entire construction period</t>
  </si>
  <si>
    <t xml:space="preserve"> Handling cost and profit in respect of subitem B13.02 (a)</t>
  </si>
  <si>
    <t xml:space="preserve">Contractor's time-related obligations in respect of the </t>
  </si>
  <si>
    <t xml:space="preserve">Occupational Health and Safety Act and Construction </t>
  </si>
  <si>
    <t>Regulations including COVID-19 compliance as promulgated.</t>
  </si>
  <si>
    <t>B13.04</t>
  </si>
  <si>
    <t xml:space="preserve">Submission of the Health and Safety File, and obtaining </t>
  </si>
  <si>
    <t>the construction permit</t>
  </si>
  <si>
    <t xml:space="preserve">The combined total tendered for Items B13.02, B13.03 </t>
  </si>
  <si>
    <t xml:space="preserve">and B13.04 shall not be less than 1% of the total tendered </t>
  </si>
  <si>
    <t>sum, excluding VAT.</t>
  </si>
  <si>
    <t xml:space="preserve">(a) </t>
  </si>
  <si>
    <t xml:space="preserve">(c) </t>
  </si>
  <si>
    <t>(f)</t>
  </si>
  <si>
    <t xml:space="preserve">HOUSING AND OFFICES FOR THE </t>
  </si>
  <si>
    <t>ENGINEER'S SITE PERSONNEL</t>
  </si>
  <si>
    <t>Office and laboratory accommodation:</t>
  </si>
  <si>
    <t xml:space="preserve"> Offices (interior floor space only)</t>
  </si>
  <si>
    <t/>
  </si>
  <si>
    <t>Ablution units</t>
  </si>
  <si>
    <t>Stores</t>
  </si>
  <si>
    <t>Office furniture:</t>
  </si>
  <si>
    <t>Chairs</t>
  </si>
  <si>
    <t>Desks, complete with drawers and locks</t>
  </si>
  <si>
    <t>Conference tables</t>
  </si>
  <si>
    <t>Office and laboratory fittings, installations and equipment:</t>
  </si>
  <si>
    <t>Items measured by number:</t>
  </si>
  <si>
    <t>(iii) Double 80 watt fluorescent-light fittings complete with ballast and tubes</t>
  </si>
  <si>
    <t>(iv) Double 55 watt fluorescent light fittings complete with ballast and tubes</t>
  </si>
  <si>
    <t>(v) Single incandescent-light fittings complete with 100 watt globes</t>
  </si>
  <si>
    <t>(vi) Wash-hand basins complete with taps and drains</t>
  </si>
  <si>
    <t>(viii) Extractor fans installed complete with own power connection</t>
  </si>
  <si>
    <t>(x) Fire extinguishers, 2,5 kg, type complete, mounted on wall with brackets</t>
  </si>
  <si>
    <t>(xi) Air-conditioning units with 2,2 kW minimum capacity, mounted and with own power connection</t>
  </si>
  <si>
    <t>(xiv) General-purpose steel cupboards with shelves</t>
  </si>
  <si>
    <t>(xv) Steel filing cabinets with drawers</t>
  </si>
  <si>
    <t>(xvi) 220l (min.) refrigerators with lockable doors</t>
  </si>
  <si>
    <t>(i)</t>
  </si>
  <si>
    <t>(vi)</t>
  </si>
  <si>
    <t>(viii)</t>
  </si>
  <si>
    <t>(xix) Steel drawing hangers</t>
  </si>
  <si>
    <t>(xix) Rain gauge</t>
  </si>
  <si>
    <t>Items measured by area:</t>
  </si>
  <si>
    <t>Roller blinds, opaque type</t>
  </si>
  <si>
    <t>Notice boards as specified</t>
  </si>
  <si>
    <t>Clearing and grubbing at inlets and outlets</t>
  </si>
  <si>
    <t>1800</t>
  </si>
  <si>
    <t>B18.01</t>
  </si>
  <si>
    <t>B18.02</t>
  </si>
  <si>
    <t>B18.03</t>
  </si>
  <si>
    <t>B18.04</t>
  </si>
  <si>
    <t>B18.05</t>
  </si>
  <si>
    <t>B18.06</t>
  </si>
  <si>
    <t>B18.07</t>
  </si>
  <si>
    <t>B18.08</t>
  </si>
  <si>
    <t>B18.09</t>
  </si>
  <si>
    <t>B18.10</t>
  </si>
  <si>
    <t>DAYWORKS</t>
  </si>
  <si>
    <t>Labourers:</t>
  </si>
  <si>
    <t>(i) Unskilled</t>
  </si>
  <si>
    <t>hr</t>
  </si>
  <si>
    <t>(ii) Semi-skilled</t>
  </si>
  <si>
    <t>(iii) Skilled</t>
  </si>
  <si>
    <t>(iv) Ganger</t>
  </si>
  <si>
    <t>(v) Flagmen</t>
  </si>
  <si>
    <t>Foreman</t>
  </si>
  <si>
    <t>Tipper trucks:</t>
  </si>
  <si>
    <t>(i) 3 - 5 ton</t>
  </si>
  <si>
    <t>(ii) 5,1 - 10 ton</t>
  </si>
  <si>
    <t>Loader (0,5m³)</t>
  </si>
  <si>
    <t>Grader (CAT 140G or similar)</t>
  </si>
  <si>
    <t>LDV</t>
  </si>
  <si>
    <t>Compaction Rollers:</t>
  </si>
  <si>
    <t>(i) Vibrator roller</t>
  </si>
  <si>
    <t>(ii) Tamping roller</t>
  </si>
  <si>
    <t>(iii) Grid roller</t>
  </si>
  <si>
    <t>Hand Controlled Compactors</t>
  </si>
  <si>
    <t>(i) Pedestrian roller (Bomag BW90 or similar)</t>
  </si>
  <si>
    <t>(ii) Vibratory plate</t>
  </si>
  <si>
    <t>(iii) Rammers</t>
  </si>
  <si>
    <t>Water truck (min 10 000 l )</t>
  </si>
  <si>
    <t>Dozer (D7 or similar)</t>
  </si>
  <si>
    <t xml:space="preserve">CONCRETE KERBING, CHANNELING, CHUTES, </t>
  </si>
  <si>
    <t>DOWNPIPES, AND LININGS FOR OPEN DRAINS</t>
  </si>
  <si>
    <t>Concrete kerbing (class 25/19 concrete)</t>
  </si>
  <si>
    <t>Retro-reflective road marking paint</t>
  </si>
  <si>
    <t>White lines (broken or unbroken)</t>
  </si>
  <si>
    <t>100 mm wide</t>
  </si>
  <si>
    <t>White lettering and symbols</t>
  </si>
  <si>
    <t>Setting out and premarking the lines</t>
  </si>
  <si>
    <t>(Excluding traffic island markings, lettering</t>
  </si>
  <si>
    <t>and symbols)</t>
  </si>
  <si>
    <t xml:space="preserve">TESTING MATERIALS AND </t>
  </si>
  <si>
    <t>WORKMANSHIP</t>
  </si>
  <si>
    <t xml:space="preserve">Other special tests requested by the </t>
  </si>
  <si>
    <t>Engineer</t>
  </si>
  <si>
    <t>Cost of testing</t>
  </si>
  <si>
    <t>Charge on prime cost sum</t>
  </si>
  <si>
    <t>33.10</t>
  </si>
  <si>
    <t xml:space="preserve">Supply and Install Contract Notice boards </t>
  </si>
  <si>
    <t xml:space="preserve">Figure 7a barrier kerb to SANS 927 </t>
  </si>
  <si>
    <t>PAVEMENT LAYERS OF GRAVEL MATERIAL</t>
  </si>
  <si>
    <t>34.01</t>
  </si>
  <si>
    <t>Pavement layers constructed from gravel</t>
  </si>
  <si>
    <t>(a)    Gravel selected layer compacted to:</t>
  </si>
  <si>
    <t xml:space="preserve"> compacted layer thickness of 150 mm</t>
  </si>
  <si>
    <r>
      <rPr>
        <sz val="10"/>
        <rFont val="Arial"/>
        <family val="2"/>
      </rPr>
      <t>m</t>
    </r>
    <r>
      <rPr>
        <sz val="10"/>
        <color indexed="8"/>
        <rFont val="Calibri"/>
        <family val="2"/>
      </rPr>
      <t>³</t>
    </r>
  </si>
  <si>
    <t xml:space="preserve">(c)    Gravel subbase </t>
  </si>
  <si>
    <t xml:space="preserve"> compacted to:</t>
  </si>
  <si>
    <t>CONCRETE BLOCK PAVING</t>
  </si>
  <si>
    <t>UNIVERSISTY OF VENDA</t>
  </si>
  <si>
    <t>PROJECT NUMBER XXXXXXXX</t>
  </si>
  <si>
    <t>MASS EARTHWORKS</t>
  </si>
  <si>
    <t>Cut to spoil, including free haul up to 1,0 km materials obtained from:</t>
  </si>
  <si>
    <t>(a) Soft excavation</t>
  </si>
  <si>
    <t>(b) Intermediate excavation</t>
  </si>
  <si>
    <t>(c) Hard excavation</t>
  </si>
  <si>
    <t>(e) Boulder excavation Class A</t>
  </si>
  <si>
    <t>Removal of unsuitable material (including free-haul of 1 km)</t>
  </si>
  <si>
    <t>(a) In layer thickness of 200mm and less</t>
  </si>
  <si>
    <t>(i) Stable material</t>
  </si>
  <si>
    <t>Roadbed preparation and the compaction of material</t>
  </si>
  <si>
    <t>(b) Compaction to 93% of modified AASHTO density</t>
  </si>
  <si>
    <t>In situ treatment of roadbed:</t>
  </si>
  <si>
    <t>(a) In situ treatment by ripping</t>
  </si>
  <si>
    <t>(b) In situ treatment by blasting</t>
  </si>
  <si>
    <t>Stockpilling of material</t>
  </si>
  <si>
    <t>33.04</t>
  </si>
  <si>
    <t>33.07</t>
  </si>
  <si>
    <t>33.12</t>
  </si>
  <si>
    <t>33/32.06</t>
  </si>
  <si>
    <t>RATE ONLY</t>
  </si>
  <si>
    <t>Supplied by the Contractor</t>
  </si>
  <si>
    <t>,</t>
  </si>
  <si>
    <t>(ii)    (G6)  93% of modified AASHTO density for a</t>
  </si>
  <si>
    <t>Chemical stabilization 150mm layer thickness extra over unstabilized compacted layers (base and subbase layer)</t>
  </si>
  <si>
    <t>(a)    Gravel Base, 150mm thick</t>
  </si>
  <si>
    <t>Chemical stabilizing agent:</t>
  </si>
  <si>
    <t>(a)    CEMII B-L</t>
  </si>
  <si>
    <t>35.01</t>
  </si>
  <si>
    <t>35.02</t>
  </si>
  <si>
    <t>CLEARING AND GRUBBING</t>
  </si>
  <si>
    <t>Clearing and grubbing</t>
  </si>
  <si>
    <t>Removal and grubbing of large trees and</t>
  </si>
  <si>
    <t>tree stumps:</t>
  </si>
  <si>
    <t>(a)    Girth exceeding 1 m up to and including 2 m</t>
  </si>
  <si>
    <t>number</t>
  </si>
  <si>
    <t>of hydraulic structures</t>
  </si>
  <si>
    <t>(f)    Gravel base (Chemically stabilized material) compacted to</t>
  </si>
  <si>
    <t>(i)     97% of modified AASHTO density for a</t>
  </si>
  <si>
    <t>(i)     (G5) 95% of modified AASHTO density for a</t>
  </si>
  <si>
    <t>Services:</t>
  </si>
  <si>
    <t>(a)    Services at offices and laboratories:</t>
  </si>
  <si>
    <t>(i)     Fixed costs</t>
  </si>
  <si>
    <t>-</t>
  </si>
  <si>
    <t>(ii)    Running costs</t>
  </si>
  <si>
    <t>Concrete lining for open drains:</t>
  </si>
  <si>
    <r>
      <t>(a)     Cast in situ concrete using 25/19 concrete Type E2 with reinforcement MESH 1kg/m</t>
    </r>
    <r>
      <rPr>
        <sz val="11"/>
        <rFont val="Agency FB"/>
        <family val="2"/>
      </rPr>
      <t>²</t>
    </r>
  </si>
  <si>
    <r>
      <t>m</t>
    </r>
    <r>
      <rPr>
        <vertAlign val="superscript"/>
        <sz val="11"/>
        <rFont val="Arial"/>
        <family val="2"/>
      </rPr>
      <t>3</t>
    </r>
  </si>
  <si>
    <t>(b)     Class U2 surface finish to cast in situ concrete drains Type E2</t>
  </si>
  <si>
    <r>
      <t>m</t>
    </r>
    <r>
      <rPr>
        <vertAlign val="superscript"/>
        <sz val="11"/>
        <rFont val="Arial"/>
        <family val="2"/>
      </rPr>
      <t>2</t>
    </r>
  </si>
  <si>
    <t>Formwork to cast in situ concrete lining for open drains (class F2 surface finish)</t>
  </si>
  <si>
    <t>(b) To sides with formwork on both internal and external faces</t>
  </si>
  <si>
    <t>23.08</t>
  </si>
  <si>
    <t>(c) To ends of slabs</t>
  </si>
  <si>
    <t>UNIVERSISTY OF VENDA CONSTRUCTION OF NEW HUMANITIES PARKING</t>
  </si>
  <si>
    <t>SUNDRY STRUCTURES</t>
  </si>
  <si>
    <t>PATENTED EARTH RETAINING  SYSTEMS</t>
  </si>
  <si>
    <t>74.02</t>
  </si>
  <si>
    <t>(a) In soft Material</t>
  </si>
  <si>
    <r>
      <t>m</t>
    </r>
    <r>
      <rPr>
        <vertAlign val="superscript"/>
        <sz val="10"/>
        <color rgb="FF000000"/>
        <rFont val="Arial"/>
        <family val="2"/>
      </rPr>
      <t>3</t>
    </r>
  </si>
  <si>
    <t>74.03</t>
  </si>
  <si>
    <t>Excavation For Concrete Bases For Earth Retaining System</t>
  </si>
  <si>
    <r>
      <t>m</t>
    </r>
    <r>
      <rPr>
        <vertAlign val="superscript"/>
        <sz val="10"/>
        <color indexed="8"/>
        <rFont val="Arial"/>
        <family val="2"/>
      </rPr>
      <t>2</t>
    </r>
  </si>
  <si>
    <t>Concrete Bases For Earth Retaining System )class 25/19Mpa)</t>
  </si>
  <si>
    <t>DRAINS</t>
  </si>
  <si>
    <t>Excavation for Subsoil Drainage System</t>
  </si>
  <si>
    <t xml:space="preserve">(a)    Excavating soft material situated within the </t>
  </si>
  <si>
    <t xml:space="preserve"> following depth ranges below the surface level:</t>
  </si>
  <si>
    <t>(i)     0 m up to 1,5 m</t>
  </si>
  <si>
    <r>
      <rPr>
        <sz val="10"/>
        <rFont val="Arial"/>
        <family val="2"/>
      </rPr>
      <t>m</t>
    </r>
    <r>
      <rPr>
        <sz val="10"/>
        <rFont val="Calibri"/>
        <family val="2"/>
      </rPr>
      <t>³</t>
    </r>
  </si>
  <si>
    <t>(i)    Exceeding 1,5 m and up to 3,0 m</t>
  </si>
  <si>
    <t>21.03</t>
  </si>
  <si>
    <t>Natural Marerial in subsoil drainage system (crushed stone):</t>
  </si>
  <si>
    <t>(b) crushed stone obtained from commercial sources (Coarse grade 19mm)</t>
  </si>
  <si>
    <t>Pipes in subsoil drainage systems:</t>
  </si>
  <si>
    <t>( c ) High density type polyethylene pressure pipes and fitting complete with couplings (100mm internal dia. Perforated)</t>
  </si>
  <si>
    <t>Polythylene sheeting 0.15 mm thick, or similar approved material, for lining subsoil drainage system</t>
  </si>
  <si>
    <t>Synthetic fibre filter fabric</t>
  </si>
  <si>
    <t>(a) Kaytech Grade A2</t>
  </si>
  <si>
    <t>21.06</t>
  </si>
  <si>
    <t>21.08</t>
  </si>
  <si>
    <t>21.09</t>
  </si>
  <si>
    <t>21.10</t>
  </si>
  <si>
    <t>DRAIN</t>
  </si>
  <si>
    <t>CONTINGENCIES (10%)</t>
  </si>
  <si>
    <t>(a) Enviro - Wall Precast Concrete Blocks, (Terraforce retaining walls or simililar aprroved laid in strict accordance to manufacture's instructions) laid in closed configaration</t>
  </si>
  <si>
    <t>(Enviro - Wall Precast Concrete Blocks, (Terraforce retaining walls or simililar aprroved laid in strict accordance to manufacture's instructions)  laid in open configaration</t>
  </si>
  <si>
    <t>CONCRETE BLOCK PAVING FOR ROADS</t>
  </si>
  <si>
    <t>Concrete Block Paving</t>
  </si>
  <si>
    <t>Construction of paving complete with 80 mm concrete intrelocking blocks 25 Mpa for carports, sidewalks e.t.c</t>
  </si>
  <si>
    <t>Cast Insitu conctere edge and intermediate beams</t>
  </si>
  <si>
    <t>(a) Provision of Aproved herbicide and ant poison</t>
  </si>
  <si>
    <t>(b) Contractor charges anfd profit addedd to the prime cost sum</t>
  </si>
  <si>
    <t>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</si>
</sst>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&quot;R&quot;* #,##0.00_);_(&quot;R&quot;* \(#,##0.00\);_(&quot;R&quot;* &quot;-&quot;??_);_(@_)"/>
    <numFmt numFmtId="165" formatCode="_(* #,##0.00_);_(* \(#,##0.00\);_(* &quot;-&quot;??_);_(@_)"/>
    <numFmt numFmtId="166" formatCode="&quot;R&quot;#,##0.00_);\(&quot;R&quot;#,##0.00\)"/>
    <numFmt numFmtId="167" formatCode="_ &quot;R&quot;\ * #,##0.00_ ;_ &quot;R&quot;\ * \-#,##0.00_ ;_ &quot;R&quot;\ * &quot;-&quot;??_ ;_ @_ "/>
    <numFmt numFmtId="168" formatCode="_ * #,##0.00_ ;_ * \-#,##0.00_ ;_ * &quot;-&quot;??_ ;_ @_ "/>
    <numFmt numFmtId="169" formatCode="&quot;R&quot;\ #,##0.00"/>
    <numFmt numFmtId="170" formatCode="#\ ##0.00"/>
    <numFmt numFmtId="171" formatCode="_ [$R-1C09]\ * #,##0.00_ ;_ [$R-1C09]\ * \-#,##0.00_ ;_ [$R-1C09]\ * &quot;-&quot;??_ ;_ @_ "/>
    <numFmt numFmtId="172" formatCode="#,##0.0"/>
    <numFmt numFmtId="173" formatCode="#,##0.000"/>
    <numFmt numFmtId="174" formatCode="&quot;R&quot;\ #,##0.00;[Red]&quot;R&quot;\ #,##0.00"/>
    <numFmt numFmtId="175" formatCode="\$#,##0\ ;\(\$#,##0\)"/>
    <numFmt numFmtId="176" formatCode="&quot;$&quot;#,##0.00\ ;\(&quot;$&quot;#,##0.00\)"/>
    <numFmt numFmtId="177" formatCode="_(* #,##0_);_(* \(#,##0\);_(* &quot;-&quot;??_);_(@_)"/>
    <numFmt numFmtId="178" formatCode="_-[$R-1C09]* #,##0.00_-;\-[$R-1C09]* #,##0.00_-;_-[$R-1C09]* &quot;-&quot;??_-;_-@_-"/>
    <numFmt numFmtId="179" formatCode="0.00;[Red]0.00"/>
    <numFmt numFmtId="180" formatCode="#,##0;[Red]#,##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u/>
      <sz val="9.8000000000000007"/>
      <color theme="10"/>
      <name val="Arial"/>
      <family val="2"/>
    </font>
    <font>
      <sz val="10"/>
      <name val="Century Gothic"/>
      <family val="2"/>
    </font>
    <font>
      <u/>
      <sz val="8"/>
      <color theme="10"/>
      <name val="Arial"/>
      <family val="2"/>
    </font>
    <font>
      <b/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Times New Roman"/>
      <family val="1"/>
    </font>
    <font>
      <i/>
      <u/>
      <sz val="10"/>
      <name val="Times New Roman"/>
      <family val="1"/>
    </font>
    <font>
      <b/>
      <sz val="10"/>
      <color rgb="FFFF0000"/>
      <name val="Arial"/>
      <family val="2"/>
    </font>
    <font>
      <sz val="16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Helv"/>
    </font>
    <font>
      <sz val="10"/>
      <name val="Courier"/>
      <family val="3"/>
    </font>
    <font>
      <b/>
      <u/>
      <sz val="10"/>
      <name val="Times New Roman"/>
      <family val="1"/>
    </font>
    <font>
      <i/>
      <u/>
      <sz val="6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b/>
      <u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name val="Arial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vertAlign val="superscript"/>
      <sz val="10"/>
      <color indexed="8"/>
      <name val="Arial"/>
      <family val="2"/>
    </font>
    <font>
      <sz val="11"/>
      <name val="Agency FB"/>
      <family val="2"/>
    </font>
    <font>
      <vertAlign val="superscript"/>
      <sz val="11"/>
      <name val="Arial"/>
      <family val="2"/>
    </font>
    <font>
      <vertAlign val="superscript"/>
      <sz val="10"/>
      <color rgb="FF000000"/>
      <name val="Arial"/>
      <family val="2"/>
    </font>
    <font>
      <sz val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84">
    <xf numFmtId="0" fontId="0" fillId="0" borderId="0"/>
    <xf numFmtId="165" fontId="11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4" fillId="0" borderId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3" fontId="11" fillId="0" borderId="50" applyProtection="0"/>
    <xf numFmtId="0" fontId="11" fillId="0" borderId="0" applyFont="0" applyFill="0" applyBorder="0" applyAlignment="0" applyProtection="0"/>
    <xf numFmtId="0" fontId="11" fillId="0" borderId="0"/>
    <xf numFmtId="4" fontId="11" fillId="0" borderId="51" applyProtection="0"/>
    <xf numFmtId="0" fontId="26" fillId="0" borderId="0"/>
    <xf numFmtId="170" fontId="11" fillId="0" borderId="51" applyProtection="0">
      <alignment horizontal="right"/>
    </xf>
    <xf numFmtId="0" fontId="11" fillId="0" borderId="0"/>
    <xf numFmtId="9" fontId="11" fillId="0" borderId="51" applyProtection="0">
      <alignment horizontal="right"/>
    </xf>
    <xf numFmtId="170" fontId="11" fillId="0" borderId="51" applyProtection="0">
      <alignment horizontal="right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3" fontId="11" fillId="0" borderId="50" applyProtection="0"/>
    <xf numFmtId="3" fontId="11" fillId="0" borderId="50" applyProtection="0"/>
    <xf numFmtId="172" fontId="11" fillId="0" borderId="51" applyProtection="0"/>
    <xf numFmtId="4" fontId="28" fillId="0" borderId="51" applyProtection="0"/>
    <xf numFmtId="173" fontId="11" fillId="0" borderId="51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12" fillId="0" borderId="0" applyProtection="0"/>
    <xf numFmtId="0" fontId="12" fillId="0" borderId="0" applyProtection="0"/>
    <xf numFmtId="0" fontId="11" fillId="2" borderId="0"/>
    <xf numFmtId="0" fontId="11" fillId="2" borderId="0"/>
    <xf numFmtId="2" fontId="12" fillId="0" borderId="0" applyProtection="0"/>
    <xf numFmtId="2" fontId="12" fillId="0" borderId="0" applyProtection="0"/>
    <xf numFmtId="0" fontId="28" fillId="0" borderId="0" applyNumberFormat="0" applyFont="0" applyFill="0" applyBorder="0" applyAlignment="0" applyProtection="0">
      <protection locked="0"/>
    </xf>
    <xf numFmtId="0" fontId="24" fillId="0" borderId="0" applyProtection="0"/>
    <xf numFmtId="0" fontId="11" fillId="0" borderId="0"/>
    <xf numFmtId="0" fontId="29" fillId="0" borderId="50"/>
    <xf numFmtId="0" fontId="12" fillId="0" borderId="52" applyProtection="0"/>
    <xf numFmtId="3" fontId="11" fillId="0" borderId="50" applyProtection="0"/>
    <xf numFmtId="0" fontId="11" fillId="0" borderId="0"/>
    <xf numFmtId="0" fontId="11" fillId="0" borderId="0">
      <alignment vertical="top"/>
    </xf>
    <xf numFmtId="4" fontId="11" fillId="0" borderId="0" applyFont="0" applyFill="0" applyBorder="0" applyAlignment="0" applyProtection="0"/>
    <xf numFmtId="0" fontId="20" fillId="0" borderId="0"/>
    <xf numFmtId="167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3" fillId="4" borderId="0" applyNumberFormat="0" applyBorder="0" applyAlignment="0" applyProtection="0"/>
    <xf numFmtId="0" fontId="34" fillId="21" borderId="54" applyNumberFormat="0" applyAlignment="0" applyProtection="0"/>
    <xf numFmtId="0" fontId="35" fillId="22" borderId="55" applyNumberFormat="0" applyAlignment="0" applyProtection="0"/>
    <xf numFmtId="165" fontId="1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2" fillId="0" borderId="0" applyProtection="0"/>
    <xf numFmtId="0" fontId="37" fillId="0" borderId="0" applyNumberFormat="0" applyFill="0" applyBorder="0" applyAlignment="0" applyProtection="0"/>
    <xf numFmtId="0" fontId="31" fillId="0" borderId="0" applyProtection="0">
      <alignment vertical="top"/>
    </xf>
    <xf numFmtId="0" fontId="38" fillId="5" borderId="0" applyNumberFormat="0" applyBorder="0" applyAlignment="0" applyProtection="0"/>
    <xf numFmtId="0" fontId="39" fillId="0" borderId="56" applyBorder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0" fillId="0" borderId="57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8" borderId="54" applyNumberFormat="0" applyAlignment="0" applyProtection="0"/>
    <xf numFmtId="0" fontId="43" fillId="0" borderId="58" applyNumberFormat="0" applyFill="0" applyAlignment="0" applyProtection="0"/>
    <xf numFmtId="0" fontId="44" fillId="23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46" fillId="0" borderId="0"/>
    <xf numFmtId="0" fontId="20" fillId="0" borderId="0"/>
    <xf numFmtId="0" fontId="11" fillId="24" borderId="59" applyNumberFormat="0" applyFont="0" applyAlignment="0" applyProtection="0"/>
    <xf numFmtId="0" fontId="47" fillId="0" borderId="0"/>
    <xf numFmtId="0" fontId="48" fillId="0" borderId="50"/>
    <xf numFmtId="0" fontId="49" fillId="21" borderId="60" applyNumberFormat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2" fillId="0" borderId="52" applyProtection="0"/>
    <xf numFmtId="0" fontId="51" fillId="0" borderId="0" applyNumberFormat="0" applyFill="0" applyBorder="0" applyAlignment="0" applyProtection="0"/>
    <xf numFmtId="0" fontId="2" fillId="0" borderId="0"/>
    <xf numFmtId="0" fontId="1" fillId="0" borderId="0"/>
  </cellStyleXfs>
  <cellXfs count="498">
    <xf numFmtId="0" fontId="0" fillId="0" borderId="0" xfId="0"/>
    <xf numFmtId="0" fontId="7" fillId="0" borderId="15" xfId="4" applyFont="1" applyBorder="1" applyAlignment="1">
      <alignment horizontal="center"/>
    </xf>
    <xf numFmtId="0" fontId="6" fillId="0" borderId="15" xfId="4" applyFont="1" applyBorder="1" applyAlignment="1">
      <alignment horizontal="center"/>
    </xf>
    <xf numFmtId="0" fontId="6" fillId="0" borderId="3" xfId="10" applyFont="1" applyBorder="1"/>
    <xf numFmtId="0" fontId="6" fillId="0" borderId="4" xfId="10" applyFont="1" applyBorder="1"/>
    <xf numFmtId="0" fontId="6" fillId="0" borderId="6" xfId="10" applyFont="1" applyBorder="1"/>
    <xf numFmtId="0" fontId="6" fillId="0" borderId="0" xfId="10" applyFont="1"/>
    <xf numFmtId="0" fontId="6" fillId="0" borderId="4" xfId="10" applyFont="1" applyBorder="1" applyAlignment="1">
      <alignment wrapText="1"/>
    </xf>
    <xf numFmtId="0" fontId="6" fillId="0" borderId="0" xfId="10" applyFont="1" applyAlignment="1">
      <alignment wrapText="1"/>
    </xf>
    <xf numFmtId="165" fontId="6" fillId="0" borderId="33" xfId="1" applyFont="1" applyFill="1" applyBorder="1" applyAlignment="1">
      <alignment vertical="center"/>
    </xf>
    <xf numFmtId="0" fontId="7" fillId="0" borderId="34" xfId="22" applyFont="1" applyBorder="1" applyAlignment="1" applyProtection="1">
      <alignment vertical="center" wrapText="1"/>
    </xf>
    <xf numFmtId="0" fontId="21" fillId="0" borderId="35" xfId="22" applyFont="1" applyBorder="1" applyAlignment="1" applyProtection="1">
      <alignment vertical="center"/>
    </xf>
    <xf numFmtId="165" fontId="6" fillId="0" borderId="36" xfId="1" applyFont="1" applyFill="1" applyBorder="1" applyAlignment="1">
      <alignment vertical="center"/>
    </xf>
    <xf numFmtId="165" fontId="6" fillId="0" borderId="39" xfId="1" applyFont="1" applyFill="1" applyBorder="1" applyAlignment="1">
      <alignment vertical="center"/>
    </xf>
    <xf numFmtId="0" fontId="11" fillId="0" borderId="0" xfId="0" applyFont="1"/>
    <xf numFmtId="165" fontId="22" fillId="0" borderId="12" xfId="1" applyFont="1" applyFill="1" applyBorder="1" applyAlignment="1">
      <alignment horizontal="center" vertical="center" wrapText="1"/>
    </xf>
    <xf numFmtId="165" fontId="22" fillId="0" borderId="10" xfId="1" applyFont="1" applyFill="1" applyBorder="1" applyAlignment="1">
      <alignment horizontal="center" vertical="center" wrapText="1"/>
    </xf>
    <xf numFmtId="165" fontId="7" fillId="0" borderId="0" xfId="1" applyFont="1" applyFill="1"/>
    <xf numFmtId="165" fontId="6" fillId="0" borderId="5" xfId="1" applyFont="1" applyFill="1" applyBorder="1"/>
    <xf numFmtId="165" fontId="6" fillId="0" borderId="7" xfId="1" applyFont="1" applyFill="1" applyBorder="1"/>
    <xf numFmtId="165" fontId="7" fillId="0" borderId="36" xfId="1" applyFont="1" applyFill="1" applyBorder="1" applyAlignment="1">
      <alignment vertical="center"/>
    </xf>
    <xf numFmtId="0" fontId="11" fillId="0" borderId="0" xfId="0" applyFont="1" applyAlignment="1">
      <alignment wrapText="1"/>
    </xf>
    <xf numFmtId="165" fontId="11" fillId="0" borderId="0" xfId="1" applyFont="1" applyFill="1" applyBorder="1"/>
    <xf numFmtId="0" fontId="9" fillId="0" borderId="10" xfId="0" applyFont="1" applyBorder="1" applyAlignment="1">
      <alignment horizontal="left" vertical="center"/>
    </xf>
    <xf numFmtId="0" fontId="11" fillId="0" borderId="11" xfId="2" applyNumberFormat="1" applyFont="1" applyFill="1" applyBorder="1"/>
    <xf numFmtId="0" fontId="9" fillId="0" borderId="11" xfId="0" applyFont="1" applyBorder="1" applyAlignment="1">
      <alignment horizontal="center" vertical="center" wrapText="1"/>
    </xf>
    <xf numFmtId="0" fontId="11" fillId="0" borderId="44" xfId="0" applyFont="1" applyBorder="1"/>
    <xf numFmtId="0" fontId="11" fillId="0" borderId="45" xfId="0" applyFont="1" applyBorder="1" applyAlignment="1">
      <alignment horizontal="left"/>
    </xf>
    <xf numFmtId="0" fontId="11" fillId="0" borderId="46" xfId="0" applyFont="1" applyBorder="1" applyAlignment="1">
      <alignment horizontal="left"/>
    </xf>
    <xf numFmtId="0" fontId="11" fillId="0" borderId="46" xfId="0" applyFont="1" applyBorder="1" applyAlignment="1">
      <alignment wrapText="1"/>
    </xf>
    <xf numFmtId="0" fontId="9" fillId="0" borderId="45" xfId="0" applyFont="1" applyBorder="1"/>
    <xf numFmtId="0" fontId="9" fillId="0" borderId="46" xfId="0" applyFont="1" applyBorder="1"/>
    <xf numFmtId="0" fontId="9" fillId="0" borderId="46" xfId="0" applyFont="1" applyBorder="1" applyAlignment="1">
      <alignment wrapText="1"/>
    </xf>
    <xf numFmtId="0" fontId="9" fillId="0" borderId="0" xfId="0" applyFont="1"/>
    <xf numFmtId="0" fontId="9" fillId="0" borderId="48" xfId="0" applyFont="1" applyBorder="1"/>
    <xf numFmtId="0" fontId="9" fillId="0" borderId="49" xfId="0" applyFont="1" applyBorder="1"/>
    <xf numFmtId="0" fontId="9" fillId="0" borderId="49" xfId="0" applyFont="1" applyBorder="1" applyAlignment="1">
      <alignment wrapText="1"/>
    </xf>
    <xf numFmtId="0" fontId="11" fillId="0" borderId="53" xfId="0" applyFont="1" applyBorder="1"/>
    <xf numFmtId="0" fontId="11" fillId="0" borderId="53" xfId="0" applyFont="1" applyBorder="1" applyAlignment="1">
      <alignment wrapText="1"/>
    </xf>
    <xf numFmtId="0" fontId="7" fillId="0" borderId="13" xfId="4" applyFont="1" applyBorder="1" applyAlignment="1">
      <alignment horizontal="center"/>
    </xf>
    <xf numFmtId="0" fontId="7" fillId="0" borderId="19" xfId="4" applyFont="1" applyBorder="1" applyAlignment="1">
      <alignment horizontal="center"/>
    </xf>
    <xf numFmtId="0" fontId="8" fillId="0" borderId="2" xfId="4" applyFont="1" applyBorder="1" applyAlignment="1">
      <alignment wrapText="1"/>
    </xf>
    <xf numFmtId="0" fontId="11" fillId="0" borderId="16" xfId="11" applyBorder="1" applyAlignment="1">
      <alignment horizontal="center"/>
    </xf>
    <xf numFmtId="0" fontId="11" fillId="0" borderId="16" xfId="11" applyBorder="1"/>
    <xf numFmtId="0" fontId="11" fillId="0" borderId="21" xfId="11" applyBorder="1" applyAlignment="1">
      <alignment horizontal="center"/>
    </xf>
    <xf numFmtId="0" fontId="11" fillId="0" borderId="21" xfId="11" applyBorder="1"/>
    <xf numFmtId="0" fontId="17" fillId="0" borderId="15" xfId="4" applyFont="1" applyBorder="1" applyAlignment="1">
      <alignment horizontal="center"/>
    </xf>
    <xf numFmtId="171" fontId="11" fillId="0" borderId="46" xfId="1" applyNumberFormat="1" applyFont="1" applyFill="1" applyBorder="1"/>
    <xf numFmtId="171" fontId="9" fillId="0" borderId="46" xfId="1" applyNumberFormat="1" applyFont="1" applyFill="1" applyBorder="1"/>
    <xf numFmtId="171" fontId="9" fillId="0" borderId="47" xfId="1" applyNumberFormat="1" applyFont="1" applyFill="1" applyBorder="1"/>
    <xf numFmtId="171" fontId="9" fillId="0" borderId="49" xfId="1" applyNumberFormat="1" applyFont="1" applyFill="1" applyBorder="1"/>
    <xf numFmtId="0" fontId="6" fillId="0" borderId="4" xfId="11" applyFont="1" applyBorder="1"/>
    <xf numFmtId="0" fontId="7" fillId="0" borderId="0" xfId="11" applyFont="1"/>
    <xf numFmtId="0" fontId="6" fillId="0" borderId="0" xfId="11" applyFont="1"/>
    <xf numFmtId="0" fontId="6" fillId="0" borderId="1" xfId="10" applyFont="1" applyBorder="1"/>
    <xf numFmtId="0" fontId="18" fillId="0" borderId="8" xfId="10" applyFont="1" applyBorder="1"/>
    <xf numFmtId="0" fontId="18" fillId="0" borderId="8" xfId="10" applyFont="1" applyBorder="1" applyAlignment="1">
      <alignment wrapText="1"/>
    </xf>
    <xf numFmtId="0" fontId="6" fillId="0" borderId="8" xfId="11" applyFont="1" applyBorder="1"/>
    <xf numFmtId="165" fontId="6" fillId="0" borderId="9" xfId="1" applyFont="1" applyFill="1" applyBorder="1"/>
    <xf numFmtId="0" fontId="6" fillId="0" borderId="3" xfId="11" applyFont="1" applyBorder="1"/>
    <xf numFmtId="0" fontId="6" fillId="0" borderId="4" xfId="11" applyFont="1" applyBorder="1" applyAlignment="1">
      <alignment wrapText="1"/>
    </xf>
    <xf numFmtId="0" fontId="6" fillId="0" borderId="28" xfId="11" applyFont="1" applyBorder="1" applyAlignment="1">
      <alignment horizontal="center"/>
    </xf>
    <xf numFmtId="0" fontId="6" fillId="0" borderId="24" xfId="11" applyFont="1" applyBorder="1" applyAlignment="1">
      <alignment horizontal="center"/>
    </xf>
    <xf numFmtId="0" fontId="6" fillId="0" borderId="24" xfId="11" applyFont="1" applyBorder="1" applyAlignment="1">
      <alignment horizontal="center" wrapText="1"/>
    </xf>
    <xf numFmtId="0" fontId="6" fillId="0" borderId="26" xfId="11" applyFont="1" applyBorder="1" applyAlignment="1">
      <alignment horizontal="center"/>
    </xf>
    <xf numFmtId="0" fontId="7" fillId="0" borderId="0" xfId="11" applyFont="1" applyAlignment="1">
      <alignment horizontal="center"/>
    </xf>
    <xf numFmtId="0" fontId="6" fillId="0" borderId="10" xfId="11" applyFont="1" applyBorder="1" applyAlignment="1">
      <alignment horizontal="center"/>
    </xf>
    <xf numFmtId="0" fontId="6" fillId="0" borderId="25" xfId="11" applyFont="1" applyBorder="1" applyAlignment="1">
      <alignment horizontal="center"/>
    </xf>
    <xf numFmtId="0" fontId="6" fillId="0" borderId="11" xfId="11" applyFont="1" applyBorder="1" applyAlignment="1">
      <alignment horizontal="center" wrapText="1"/>
    </xf>
    <xf numFmtId="0" fontId="6" fillId="0" borderId="11" xfId="11" applyFont="1" applyBorder="1" applyAlignment="1">
      <alignment horizontal="center"/>
    </xf>
    <xf numFmtId="0" fontId="6" fillId="0" borderId="29" xfId="11" applyFont="1" applyBorder="1" applyAlignment="1">
      <alignment horizontal="center"/>
    </xf>
    <xf numFmtId="165" fontId="6" fillId="0" borderId="12" xfId="1" applyFont="1" applyFill="1" applyBorder="1" applyAlignment="1">
      <alignment horizontal="center"/>
    </xf>
    <xf numFmtId="0" fontId="7" fillId="0" borderId="2" xfId="4" applyFont="1" applyBorder="1" applyAlignment="1">
      <alignment horizontal="center"/>
    </xf>
    <xf numFmtId="4" fontId="7" fillId="0" borderId="30" xfId="4" applyNumberFormat="1" applyFont="1" applyBorder="1"/>
    <xf numFmtId="4" fontId="7" fillId="0" borderId="2" xfId="11" applyNumberFormat="1" applyFont="1" applyBorder="1"/>
    <xf numFmtId="165" fontId="7" fillId="0" borderId="14" xfId="1" applyFont="1" applyFill="1" applyBorder="1"/>
    <xf numFmtId="4" fontId="7" fillId="0" borderId="0" xfId="11" applyNumberFormat="1" applyFont="1"/>
    <xf numFmtId="0" fontId="10" fillId="0" borderId="15" xfId="11" applyFont="1" applyBorder="1"/>
    <xf numFmtId="0" fontId="7" fillId="0" borderId="3" xfId="11" applyFont="1" applyBorder="1"/>
    <xf numFmtId="0" fontId="6" fillId="0" borderId="1" xfId="11" applyFont="1" applyBorder="1"/>
    <xf numFmtId="0" fontId="7" fillId="0" borderId="1" xfId="11" applyFont="1" applyBorder="1"/>
    <xf numFmtId="0" fontId="23" fillId="0" borderId="15" xfId="11" applyFont="1" applyBorder="1"/>
    <xf numFmtId="0" fontId="15" fillId="0" borderId="15" xfId="11" applyFont="1" applyBorder="1"/>
    <xf numFmtId="2" fontId="7" fillId="0" borderId="0" xfId="11" applyNumberFormat="1" applyFont="1"/>
    <xf numFmtId="0" fontId="15" fillId="0" borderId="23" xfId="11" applyFont="1" applyBorder="1"/>
    <xf numFmtId="0" fontId="6" fillId="0" borderId="6" xfId="11" applyFont="1" applyBorder="1"/>
    <xf numFmtId="0" fontId="7" fillId="0" borderId="0" xfId="11" applyFont="1" applyAlignment="1">
      <alignment wrapText="1"/>
    </xf>
    <xf numFmtId="0" fontId="7" fillId="0" borderId="61" xfId="11" applyFont="1" applyBorder="1"/>
    <xf numFmtId="0" fontId="6" fillId="0" borderId="15" xfId="11" applyFont="1" applyBorder="1"/>
    <xf numFmtId="0" fontId="6" fillId="0" borderId="15" xfId="11" quotePrefix="1" applyFont="1" applyBorder="1" applyAlignment="1">
      <alignment horizontal="right"/>
    </xf>
    <xf numFmtId="0" fontId="7" fillId="0" borderId="15" xfId="11" applyFont="1" applyBorder="1"/>
    <xf numFmtId="0" fontId="6" fillId="0" borderId="23" xfId="11" applyFont="1" applyBorder="1" applyAlignment="1">
      <alignment horizontal="center"/>
    </xf>
    <xf numFmtId="4" fontId="11" fillId="0" borderId="16" xfId="11" applyNumberFormat="1" applyBorder="1"/>
    <xf numFmtId="0" fontId="11" fillId="0" borderId="0" xfId="11"/>
    <xf numFmtId="0" fontId="6" fillId="0" borderId="31" xfId="11" applyFont="1" applyBorder="1" applyAlignment="1">
      <alignment vertical="center"/>
    </xf>
    <xf numFmtId="0" fontId="6" fillId="0" borderId="40" xfId="11" applyFont="1" applyBorder="1" applyAlignment="1">
      <alignment vertical="center"/>
    </xf>
    <xf numFmtId="0" fontId="6" fillId="0" borderId="31" xfId="11" applyFont="1" applyBorder="1" applyAlignment="1">
      <alignment vertical="center" wrapText="1"/>
    </xf>
    <xf numFmtId="0" fontId="6" fillId="0" borderId="32" xfId="11" applyFont="1" applyBorder="1" applyAlignment="1">
      <alignment vertical="center"/>
    </xf>
    <xf numFmtId="0" fontId="6" fillId="0" borderId="0" xfId="11" applyFont="1" applyAlignment="1">
      <alignment vertical="center"/>
    </xf>
    <xf numFmtId="0" fontId="7" fillId="0" borderId="34" xfId="11" applyFont="1" applyBorder="1" applyAlignment="1">
      <alignment vertical="center"/>
    </xf>
    <xf numFmtId="0" fontId="7" fillId="0" borderId="41" xfId="11" applyFont="1" applyBorder="1" applyAlignment="1">
      <alignment vertical="center"/>
    </xf>
    <xf numFmtId="0" fontId="6" fillId="0" borderId="34" xfId="11" applyFont="1" applyBorder="1" applyAlignment="1">
      <alignment vertical="center" wrapText="1"/>
    </xf>
    <xf numFmtId="0" fontId="7" fillId="0" borderId="35" xfId="11" applyFont="1" applyBorder="1" applyAlignment="1">
      <alignment vertical="center"/>
    </xf>
    <xf numFmtId="0" fontId="7" fillId="0" borderId="0" xfId="11" applyFont="1" applyAlignment="1">
      <alignment vertical="center"/>
    </xf>
    <xf numFmtId="4" fontId="6" fillId="0" borderId="35" xfId="11" applyNumberFormat="1" applyFont="1" applyBorder="1" applyAlignment="1">
      <alignment vertical="center"/>
    </xf>
    <xf numFmtId="0" fontId="6" fillId="0" borderId="35" xfId="11" applyFont="1" applyBorder="1" applyAlignment="1">
      <alignment vertical="center"/>
    </xf>
    <xf numFmtId="0" fontId="17" fillId="0" borderId="37" xfId="11" applyFont="1" applyBorder="1" applyAlignment="1">
      <alignment vertical="center"/>
    </xf>
    <xf numFmtId="0" fontId="17" fillId="0" borderId="42" xfId="11" applyFont="1" applyBorder="1" applyAlignment="1">
      <alignment vertical="center"/>
    </xf>
    <xf numFmtId="0" fontId="6" fillId="0" borderId="37" xfId="11" applyFont="1" applyBorder="1" applyAlignment="1">
      <alignment vertical="center" wrapText="1"/>
    </xf>
    <xf numFmtId="0" fontId="6" fillId="0" borderId="38" xfId="11" applyFont="1" applyBorder="1" applyAlignment="1">
      <alignment vertical="center"/>
    </xf>
    <xf numFmtId="4" fontId="6" fillId="0" borderId="38" xfId="11" applyNumberFormat="1" applyFont="1" applyBorder="1" applyAlignment="1">
      <alignment vertical="center"/>
    </xf>
    <xf numFmtId="0" fontId="17" fillId="0" borderId="0" xfId="11" applyFont="1" applyAlignment="1">
      <alignment vertical="center"/>
    </xf>
    <xf numFmtId="0" fontId="11" fillId="0" borderId="15" xfId="4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9" fillId="0" borderId="16" xfId="4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39" fontId="11" fillId="0" borderId="16" xfId="0" applyNumberFormat="1" applyFont="1" applyBorder="1" applyAlignment="1">
      <alignment horizontal="center" vertical="center"/>
    </xf>
    <xf numFmtId="171" fontId="11" fillId="0" borderId="17" xfId="0" applyNumberFormat="1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171" fontId="11" fillId="0" borderId="7" xfId="0" applyNumberFormat="1" applyFont="1" applyBorder="1" applyAlignment="1">
      <alignment vertical="center"/>
    </xf>
    <xf numFmtId="0" fontId="11" fillId="0" borderId="16" xfId="4" applyBorder="1" applyAlignment="1">
      <alignment vertical="center"/>
    </xf>
    <xf numFmtId="37" fontId="11" fillId="0" borderId="16" xfId="0" applyNumberFormat="1" applyFont="1" applyBorder="1" applyAlignment="1">
      <alignment horizontal="center" vertical="center"/>
    </xf>
    <xf numFmtId="0" fontId="11" fillId="0" borderId="18" xfId="4" applyBorder="1" applyAlignment="1">
      <alignment horizontal="center" vertical="center"/>
    </xf>
    <xf numFmtId="0" fontId="54" fillId="0" borderId="16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4" fontId="11" fillId="0" borderId="15" xfId="4" applyNumberFormat="1" applyBorder="1" applyAlignment="1">
      <alignment horizontal="center" vertical="center"/>
    </xf>
    <xf numFmtId="4" fontId="11" fillId="0" borderId="18" xfId="4" applyNumberFormat="1" applyBorder="1" applyAlignment="1">
      <alignment horizontal="center" vertical="center"/>
    </xf>
    <xf numFmtId="4" fontId="11" fillId="0" borderId="16" xfId="4" applyNumberFormat="1" applyBorder="1" applyAlignment="1">
      <alignment vertical="center"/>
    </xf>
    <xf numFmtId="4" fontId="54" fillId="0" borderId="16" xfId="4" applyNumberFormat="1" applyFont="1" applyBorder="1" applyAlignment="1">
      <alignment horizontal="center" vertical="center"/>
    </xf>
    <xf numFmtId="0" fontId="11" fillId="0" borderId="16" xfId="4" applyBorder="1" applyAlignment="1">
      <alignment horizontal="center" vertical="center"/>
    </xf>
    <xf numFmtId="171" fontId="11" fillId="0" borderId="16" xfId="0" applyNumberFormat="1" applyFont="1" applyBorder="1" applyAlignment="1">
      <alignment vertical="center"/>
    </xf>
    <xf numFmtId="171" fontId="11" fillId="25" borderId="16" xfId="0" applyNumberFormat="1" applyFont="1" applyFill="1" applyBorder="1" applyAlignment="1">
      <alignment vertical="center"/>
    </xf>
    <xf numFmtId="0" fontId="11" fillId="25" borderId="15" xfId="0" applyFont="1" applyFill="1" applyBorder="1" applyAlignment="1">
      <alignment horizontal="center" vertical="center"/>
    </xf>
    <xf numFmtId="0" fontId="11" fillId="25" borderId="16" xfId="0" applyFont="1" applyFill="1" applyBorder="1" applyAlignment="1">
      <alignment vertical="center"/>
    </xf>
    <xf numFmtId="165" fontId="11" fillId="25" borderId="16" xfId="0" applyNumberFormat="1" applyFont="1" applyFill="1" applyBorder="1" applyAlignment="1">
      <alignment vertical="center"/>
    </xf>
    <xf numFmtId="0" fontId="57" fillId="0" borderId="18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57" fillId="0" borderId="16" xfId="0" applyFont="1" applyBorder="1" applyAlignment="1">
      <alignment vertical="center"/>
    </xf>
    <xf numFmtId="165" fontId="57" fillId="0" borderId="16" xfId="0" applyNumberFormat="1" applyFont="1" applyBorder="1" applyAlignment="1">
      <alignment vertical="center"/>
    </xf>
    <xf numFmtId="171" fontId="55" fillId="0" borderId="17" xfId="0" applyNumberFormat="1" applyFont="1" applyBorder="1" applyAlignment="1">
      <alignment vertical="center"/>
    </xf>
    <xf numFmtId="0" fontId="58" fillId="0" borderId="16" xfId="0" applyFont="1" applyBorder="1" applyAlignment="1">
      <alignment vertical="center"/>
    </xf>
    <xf numFmtId="0" fontId="55" fillId="0" borderId="16" xfId="0" applyFont="1" applyBorder="1" applyAlignment="1">
      <alignment vertical="center"/>
    </xf>
    <xf numFmtId="0" fontId="54" fillId="0" borderId="16" xfId="0" applyFont="1" applyBorder="1" applyAlignment="1">
      <alignment horizontal="center" vertical="center"/>
    </xf>
    <xf numFmtId="165" fontId="54" fillId="0" borderId="16" xfId="0" applyNumberFormat="1" applyFont="1" applyBorder="1" applyAlignment="1">
      <alignment vertical="center"/>
    </xf>
    <xf numFmtId="177" fontId="54" fillId="0" borderId="16" xfId="9" applyNumberFormat="1" applyFont="1" applyBorder="1" applyAlignment="1">
      <alignment horizontal="center" vertical="center"/>
    </xf>
    <xf numFmtId="171" fontId="57" fillId="0" borderId="17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171" fontId="55" fillId="0" borderId="16" xfId="0" applyNumberFormat="1" applyFont="1" applyBorder="1" applyAlignment="1">
      <alignment vertical="center"/>
    </xf>
    <xf numFmtId="0" fontId="54" fillId="0" borderId="15" xfId="4" applyFont="1" applyBorder="1" applyAlignment="1">
      <alignment horizontal="center" vertical="center"/>
    </xf>
    <xf numFmtId="0" fontId="54" fillId="0" borderId="18" xfId="4" applyFont="1" applyBorder="1" applyAlignment="1">
      <alignment horizontal="center" vertical="center"/>
    </xf>
    <xf numFmtId="0" fontId="11" fillId="0" borderId="16" xfId="4" applyBorder="1" applyAlignment="1">
      <alignment vertical="center" wrapText="1"/>
    </xf>
    <xf numFmtId="171" fontId="11" fillId="25" borderId="17" xfId="0" applyNumberFormat="1" applyFont="1" applyFill="1" applyBorder="1" applyAlignment="1">
      <alignment vertical="center"/>
    </xf>
    <xf numFmtId="165" fontId="55" fillId="0" borderId="16" xfId="0" applyNumberFormat="1" applyFont="1" applyBorder="1" applyAlignment="1">
      <alignment vertical="center"/>
    </xf>
    <xf numFmtId="165" fontId="53" fillId="0" borderId="16" xfId="4" applyNumberFormat="1" applyFont="1" applyBorder="1" applyAlignment="1">
      <alignment horizontal="center" vertical="center"/>
    </xf>
    <xf numFmtId="9" fontId="55" fillId="0" borderId="16" xfId="0" applyNumberFormat="1" applyFont="1" applyBorder="1" applyAlignment="1">
      <alignment vertical="center"/>
    </xf>
    <xf numFmtId="4" fontId="54" fillId="0" borderId="16" xfId="0" applyNumberFormat="1" applyFont="1" applyBorder="1" applyAlignment="1">
      <alignment vertical="center"/>
    </xf>
    <xf numFmtId="0" fontId="11" fillId="0" borderId="16" xfId="4" applyBorder="1" applyAlignment="1">
      <alignment horizontal="left" vertical="center" wrapText="1"/>
    </xf>
    <xf numFmtId="0" fontId="54" fillId="0" borderId="15" xfId="6" applyFont="1" applyBorder="1" applyAlignment="1">
      <alignment horizontal="center" vertical="center"/>
    </xf>
    <xf numFmtId="0" fontId="54" fillId="0" borderId="18" xfId="6" applyFont="1" applyBorder="1" applyAlignment="1">
      <alignment horizontal="center" vertical="center"/>
    </xf>
    <xf numFmtId="0" fontId="54" fillId="0" borderId="16" xfId="6" applyFont="1" applyBorder="1" applyAlignment="1">
      <alignment vertical="center"/>
    </xf>
    <xf numFmtId="2" fontId="54" fillId="0" borderId="16" xfId="6" applyNumberFormat="1" applyFont="1" applyBorder="1" applyAlignment="1">
      <alignment horizontal="center" vertical="center"/>
    </xf>
    <xf numFmtId="0" fontId="54" fillId="0" borderId="16" xfId="6" applyFont="1" applyBorder="1" applyAlignment="1">
      <alignment horizontal="center" vertical="center"/>
    </xf>
    <xf numFmtId="2" fontId="54" fillId="0" borderId="15" xfId="6" applyNumberFormat="1" applyFont="1" applyBorder="1" applyAlignment="1">
      <alignment horizontal="center" vertical="center"/>
    </xf>
    <xf numFmtId="2" fontId="54" fillId="0" borderId="18" xfId="6" applyNumberFormat="1" applyFont="1" applyBorder="1" applyAlignment="1">
      <alignment horizontal="center" vertical="center"/>
    </xf>
    <xf numFmtId="2" fontId="54" fillId="0" borderId="16" xfId="6" applyNumberFormat="1" applyFont="1" applyBorder="1" applyAlignment="1">
      <alignment vertical="center"/>
    </xf>
    <xf numFmtId="165" fontId="53" fillId="0" borderId="16" xfId="6" applyNumberFormat="1" applyFont="1" applyBorder="1" applyAlignment="1">
      <alignment horizontal="center" vertical="center"/>
    </xf>
    <xf numFmtId="171" fontId="11" fillId="0" borderId="16" xfId="6" applyNumberFormat="1" applyBorder="1" applyAlignment="1">
      <alignment horizontal="center" vertical="center"/>
    </xf>
    <xf numFmtId="165" fontId="11" fillId="0" borderId="16" xfId="6" applyNumberFormat="1" applyBorder="1" applyAlignment="1">
      <alignment horizontal="center" vertical="center"/>
    </xf>
    <xf numFmtId="0" fontId="9" fillId="0" borderId="15" xfId="7" applyFont="1" applyBorder="1" applyAlignment="1">
      <alignment horizontal="center" vertical="center"/>
    </xf>
    <xf numFmtId="0" fontId="11" fillId="0" borderId="18" xfId="7" applyBorder="1" applyAlignment="1">
      <alignment horizontal="center" vertical="center"/>
    </xf>
    <xf numFmtId="0" fontId="9" fillId="0" borderId="16" xfId="7" applyFont="1" applyBorder="1" applyAlignment="1">
      <alignment vertical="center"/>
    </xf>
    <xf numFmtId="4" fontId="11" fillId="0" borderId="16" xfId="7" applyNumberFormat="1" applyBorder="1" applyAlignment="1">
      <alignment vertical="center"/>
    </xf>
    <xf numFmtId="4" fontId="11" fillId="0" borderId="16" xfId="0" applyNumberFormat="1" applyFont="1" applyBorder="1" applyAlignment="1">
      <alignment vertical="center"/>
    </xf>
    <xf numFmtId="0" fontId="11" fillId="0" borderId="15" xfId="7" applyBorder="1" applyAlignment="1">
      <alignment horizontal="center" vertical="center"/>
    </xf>
    <xf numFmtId="4" fontId="11" fillId="0" borderId="16" xfId="7" applyNumberFormat="1" applyBorder="1" applyAlignment="1">
      <alignment horizontal="center" vertical="center"/>
    </xf>
    <xf numFmtId="0" fontId="11" fillId="0" borderId="16" xfId="7" applyBorder="1" applyAlignment="1">
      <alignment vertical="center"/>
    </xf>
    <xf numFmtId="3" fontId="11" fillId="0" borderId="16" xfId="7" applyNumberFormat="1" applyBorder="1" applyAlignment="1">
      <alignment horizontal="center" vertical="center"/>
    </xf>
    <xf numFmtId="0" fontId="9" fillId="0" borderId="16" xfId="7" applyFont="1" applyBorder="1" applyAlignment="1">
      <alignment horizontal="left" vertical="center"/>
    </xf>
    <xf numFmtId="0" fontId="59" fillId="0" borderId="16" xfId="3" applyFont="1" applyBorder="1" applyAlignment="1">
      <alignment horizontal="left" vertical="center" wrapText="1"/>
    </xf>
    <xf numFmtId="0" fontId="54" fillId="0" borderId="16" xfId="3" applyFont="1" applyBorder="1" applyAlignment="1">
      <alignment horizontal="center" vertical="center" wrapText="1"/>
    </xf>
    <xf numFmtId="0" fontId="54" fillId="0" borderId="16" xfId="3" applyFont="1" applyBorder="1" applyAlignment="1">
      <alignment horizontal="left" vertical="center" wrapText="1"/>
    </xf>
    <xf numFmtId="165" fontId="11" fillId="0" borderId="16" xfId="1" applyFont="1" applyFill="1" applyBorder="1" applyAlignment="1">
      <alignment vertical="center"/>
    </xf>
    <xf numFmtId="165" fontId="11" fillId="0" borderId="16" xfId="0" applyNumberFormat="1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54" fillId="0" borderId="0" xfId="3" applyFont="1" applyAlignment="1">
      <alignment horizontal="center" vertical="center" wrapText="1"/>
    </xf>
    <xf numFmtId="4" fontId="11" fillId="25" borderId="16" xfId="0" applyNumberFormat="1" applyFont="1" applyFill="1" applyBorder="1" applyAlignment="1">
      <alignment vertical="center"/>
    </xf>
    <xf numFmtId="0" fontId="11" fillId="0" borderId="16" xfId="8" applyBorder="1" applyAlignment="1">
      <alignment vertical="center"/>
    </xf>
    <xf numFmtId="4" fontId="11" fillId="0" borderId="16" xfId="8" applyNumberFormat="1" applyBorder="1" applyAlignment="1">
      <alignment horizontal="center" vertical="center"/>
    </xf>
    <xf numFmtId="0" fontId="9" fillId="0" borderId="16" xfId="8" applyFont="1" applyBorder="1" applyAlignment="1">
      <alignment vertical="center"/>
    </xf>
    <xf numFmtId="0" fontId="11" fillId="0" borderId="16" xfId="8" applyBorder="1" applyAlignment="1">
      <alignment horizontal="center" vertical="center"/>
    </xf>
    <xf numFmtId="3" fontId="54" fillId="0" borderId="16" xfId="8" applyNumberFormat="1" applyFont="1" applyBorder="1" applyAlignment="1">
      <alignment horizontal="center" vertical="center"/>
    </xf>
    <xf numFmtId="171" fontId="54" fillId="0" borderId="17" xfId="0" applyNumberFormat="1" applyFont="1" applyBorder="1" applyAlignment="1">
      <alignment vertical="center"/>
    </xf>
    <xf numFmtId="0" fontId="11" fillId="0" borderId="16" xfId="8" applyBorder="1" applyAlignment="1">
      <alignment vertical="center" wrapText="1"/>
    </xf>
    <xf numFmtId="3" fontId="11" fillId="0" borderId="16" xfId="8" applyNumberFormat="1" applyBorder="1" applyAlignment="1">
      <alignment horizontal="center" vertical="center"/>
    </xf>
    <xf numFmtId="0" fontId="11" fillId="0" borderId="15" xfId="9" applyBorder="1" applyAlignment="1">
      <alignment horizontal="center" vertical="center"/>
    </xf>
    <xf numFmtId="0" fontId="11" fillId="0" borderId="16" xfId="9" applyBorder="1" applyAlignment="1">
      <alignment vertical="center"/>
    </xf>
    <xf numFmtId="0" fontId="11" fillId="0" borderId="16" xfId="9" applyBorder="1" applyAlignment="1">
      <alignment horizontal="center" vertical="center"/>
    </xf>
    <xf numFmtId="4" fontId="54" fillId="0" borderId="16" xfId="9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171" fontId="9" fillId="0" borderId="17" xfId="0" applyNumberFormat="1" applyFont="1" applyBorder="1" applyAlignment="1">
      <alignment horizontal="right" vertical="center"/>
    </xf>
    <xf numFmtId="0" fontId="11" fillId="0" borderId="18" xfId="9" applyBorder="1" applyAlignment="1">
      <alignment horizontal="center" vertical="center"/>
    </xf>
    <xf numFmtId="0" fontId="59" fillId="0" borderId="16" xfId="182" applyFont="1" applyBorder="1" applyAlignment="1">
      <alignment horizontal="left" vertical="center" wrapText="1"/>
    </xf>
    <xf numFmtId="0" fontId="54" fillId="0" borderId="16" xfId="182" applyFont="1" applyBorder="1" applyAlignment="1">
      <alignment horizontal="center" vertical="center" wrapText="1"/>
    </xf>
    <xf numFmtId="0" fontId="54" fillId="0" borderId="16" xfId="182" applyFont="1" applyBorder="1" applyAlignment="1">
      <alignment horizontal="left" vertical="center" wrapText="1"/>
    </xf>
    <xf numFmtId="2" fontId="11" fillId="0" borderId="15" xfId="9" applyNumberFormat="1" applyBorder="1" applyAlignment="1">
      <alignment horizontal="center" vertical="center"/>
    </xf>
    <xf numFmtId="2" fontId="11" fillId="0" borderId="18" xfId="9" applyNumberFormat="1" applyBorder="1" applyAlignment="1">
      <alignment horizontal="center" vertical="center"/>
    </xf>
    <xf numFmtId="3" fontId="54" fillId="0" borderId="16" xfId="9" applyNumberFormat="1" applyFont="1" applyBorder="1" applyAlignment="1">
      <alignment horizontal="center" vertical="center"/>
    </xf>
    <xf numFmtId="171" fontId="54" fillId="0" borderId="16" xfId="9" applyNumberFormat="1" applyFont="1" applyBorder="1" applyAlignment="1">
      <alignment horizontal="center" vertical="center"/>
    </xf>
    <xf numFmtId="0" fontId="9" fillId="0" borderId="15" xfId="182" applyFont="1" applyBorder="1" applyAlignment="1">
      <alignment horizontal="center" vertical="center" wrapText="1"/>
    </xf>
    <xf numFmtId="0" fontId="9" fillId="0" borderId="16" xfId="182" applyFont="1" applyBorder="1" applyAlignment="1">
      <alignment horizontal="left" vertical="center" wrapText="1"/>
    </xf>
    <xf numFmtId="0" fontId="11" fillId="0" borderId="16" xfId="182" applyFont="1" applyBorder="1" applyAlignment="1">
      <alignment horizontal="left" vertical="center" wrapText="1"/>
    </xf>
    <xf numFmtId="0" fontId="11" fillId="0" borderId="16" xfId="182" applyFont="1" applyBorder="1" applyAlignment="1">
      <alignment horizontal="center" vertical="center" wrapText="1"/>
    </xf>
    <xf numFmtId="0" fontId="11" fillId="0" borderId="16" xfId="8" applyBorder="1" applyAlignment="1">
      <alignment horizontal="left" vertical="center" wrapText="1"/>
    </xf>
    <xf numFmtId="171" fontId="11" fillId="0" borderId="16" xfId="9" applyNumberFormat="1" applyBorder="1" applyAlignment="1">
      <alignment horizontal="center" vertical="center"/>
    </xf>
    <xf numFmtId="4" fontId="11" fillId="0" borderId="16" xfId="9" applyNumberFormat="1" applyBorder="1" applyAlignment="1">
      <alignment horizontal="center" vertical="center"/>
    </xf>
    <xf numFmtId="2" fontId="11" fillId="25" borderId="15" xfId="9" applyNumberFormat="1" applyFill="1" applyBorder="1" applyAlignment="1">
      <alignment horizontal="center" vertical="center"/>
    </xf>
    <xf numFmtId="2" fontId="11" fillId="25" borderId="18" xfId="9" applyNumberFormat="1" applyFill="1" applyBorder="1" applyAlignment="1">
      <alignment horizontal="center" vertical="center"/>
    </xf>
    <xf numFmtId="0" fontId="11" fillId="25" borderId="16" xfId="182" applyFont="1" applyFill="1" applyBorder="1" applyAlignment="1">
      <alignment horizontal="left" vertical="center" wrapText="1"/>
    </xf>
    <xf numFmtId="0" fontId="11" fillId="25" borderId="16" xfId="182" applyFont="1" applyFill="1" applyBorder="1" applyAlignment="1">
      <alignment horizontal="center" vertical="center" wrapText="1"/>
    </xf>
    <xf numFmtId="0" fontId="9" fillId="25" borderId="15" xfId="182" applyFont="1" applyFill="1" applyBorder="1" applyAlignment="1">
      <alignment horizontal="center" vertical="center" wrapText="1"/>
    </xf>
    <xf numFmtId="4" fontId="53" fillId="0" borderId="16" xfId="0" applyNumberFormat="1" applyFont="1" applyBorder="1" applyAlignment="1">
      <alignment vertical="center"/>
    </xf>
    <xf numFmtId="0" fontId="11" fillId="0" borderId="15" xfId="13" applyBorder="1" applyAlignment="1">
      <alignment horizontal="center" vertical="center"/>
    </xf>
    <xf numFmtId="0" fontId="11" fillId="0" borderId="18" xfId="13" applyBorder="1" applyAlignment="1">
      <alignment horizontal="center" vertical="center"/>
    </xf>
    <xf numFmtId="4" fontId="11" fillId="0" borderId="16" xfId="13" applyNumberFormat="1" applyBorder="1" applyAlignment="1">
      <alignment vertical="center"/>
    </xf>
    <xf numFmtId="4" fontId="53" fillId="0" borderId="16" xfId="13" applyNumberFormat="1" applyFont="1" applyBorder="1" applyAlignment="1">
      <alignment horizontal="center" vertical="center"/>
    </xf>
    <xf numFmtId="0" fontId="11" fillId="0" borderId="16" xfId="13" applyBorder="1" applyAlignment="1">
      <alignment vertical="center"/>
    </xf>
    <xf numFmtId="4" fontId="11" fillId="0" borderId="16" xfId="13" applyNumberFormat="1" applyBorder="1" applyAlignment="1">
      <alignment horizontal="center" vertical="center"/>
    </xf>
    <xf numFmtId="2" fontId="54" fillId="0" borderId="16" xfId="182" applyNumberFormat="1" applyFont="1" applyBorder="1" applyAlignment="1">
      <alignment horizontal="center" vertical="center" wrapText="1"/>
    </xf>
    <xf numFmtId="4" fontId="54" fillId="0" borderId="16" xfId="182" applyNumberFormat="1" applyFont="1" applyBorder="1" applyAlignment="1">
      <alignment horizontal="right" vertical="center" wrapText="1"/>
    </xf>
    <xf numFmtId="169" fontId="54" fillId="0" borderId="16" xfId="182" applyNumberFormat="1" applyFont="1" applyBorder="1" applyAlignment="1">
      <alignment horizontal="center" vertical="center" wrapText="1"/>
    </xf>
    <xf numFmtId="4" fontId="54" fillId="0" borderId="16" xfId="36" applyNumberFormat="1" applyFont="1" applyBorder="1" applyAlignment="1">
      <alignment horizontal="right" vertical="center" wrapText="1"/>
    </xf>
    <xf numFmtId="0" fontId="9" fillId="0" borderId="16" xfId="13" applyFont="1" applyBorder="1" applyAlignment="1">
      <alignment vertical="center"/>
    </xf>
    <xf numFmtId="4" fontId="11" fillId="0" borderId="17" xfId="0" applyNumberFormat="1" applyFont="1" applyBorder="1" applyAlignment="1">
      <alignment vertical="center"/>
    </xf>
    <xf numFmtId="164" fontId="11" fillId="0" borderId="17" xfId="0" applyNumberFormat="1" applyFont="1" applyBorder="1" applyAlignment="1">
      <alignment vertical="center"/>
    </xf>
    <xf numFmtId="0" fontId="11" fillId="0" borderId="15" xfId="14" applyBorder="1" applyAlignment="1">
      <alignment horizontal="center" vertical="center"/>
    </xf>
    <xf numFmtId="0" fontId="11" fillId="0" borderId="18" xfId="14" applyBorder="1" applyAlignment="1">
      <alignment horizontal="center" vertical="center"/>
    </xf>
    <xf numFmtId="4" fontId="11" fillId="0" borderId="16" xfId="14" applyNumberFormat="1" applyBorder="1" applyAlignment="1">
      <alignment horizontal="center" vertical="center"/>
    </xf>
    <xf numFmtId="0" fontId="11" fillId="0" borderId="16" xfId="14" applyBorder="1" applyAlignment="1">
      <alignment vertical="center"/>
    </xf>
    <xf numFmtId="3" fontId="11" fillId="0" borderId="16" xfId="14" applyNumberFormat="1" applyBorder="1" applyAlignment="1">
      <alignment horizontal="center" vertical="center"/>
    </xf>
    <xf numFmtId="4" fontId="54" fillId="0" borderId="16" xfId="182" applyNumberFormat="1" applyFont="1" applyBorder="1" applyAlignment="1">
      <alignment vertical="center" wrapText="1"/>
    </xf>
    <xf numFmtId="0" fontId="54" fillId="25" borderId="16" xfId="182" applyFont="1" applyFill="1" applyBorder="1" applyAlignment="1">
      <alignment horizontal="left" vertical="center" wrapText="1"/>
    </xf>
    <xf numFmtId="4" fontId="54" fillId="25" borderId="16" xfId="182" applyNumberFormat="1" applyFont="1" applyFill="1" applyBorder="1" applyAlignment="1">
      <alignment vertical="center" wrapText="1"/>
    </xf>
    <xf numFmtId="4" fontId="11" fillId="25" borderId="16" xfId="182" applyNumberFormat="1" applyFont="1" applyFill="1" applyBorder="1" applyAlignment="1">
      <alignment vertical="center" wrapText="1"/>
    </xf>
    <xf numFmtId="0" fontId="9" fillId="25" borderId="16" xfId="182" applyFont="1" applyFill="1" applyBorder="1" applyAlignment="1">
      <alignment horizontal="left" vertical="center" wrapText="1"/>
    </xf>
    <xf numFmtId="4" fontId="11" fillId="0" borderId="16" xfId="182" applyNumberFormat="1" applyFont="1" applyBorder="1" applyAlignment="1">
      <alignment vertical="center" wrapText="1"/>
    </xf>
    <xf numFmtId="0" fontId="11" fillId="0" borderId="16" xfId="3" applyFont="1" applyBorder="1" applyAlignment="1" applyProtection="1">
      <alignment horizontal="center" vertical="center"/>
      <protection locked="0"/>
    </xf>
    <xf numFmtId="3" fontId="11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11" fillId="25" borderId="16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3" fontId="11" fillId="0" borderId="16" xfId="0" applyNumberFormat="1" applyFont="1" applyBorder="1" applyAlignment="1">
      <alignment vertical="center"/>
    </xf>
    <xf numFmtId="0" fontId="11" fillId="0" borderId="16" xfId="0" applyFont="1" applyBorder="1" applyAlignment="1">
      <alignment horizontal="left" vertical="center" wrapText="1"/>
    </xf>
    <xf numFmtId="4" fontId="11" fillId="0" borderId="16" xfId="0" applyNumberFormat="1" applyFont="1" applyBorder="1" applyAlignment="1">
      <alignment horizontal="center" vertical="center"/>
    </xf>
    <xf numFmtId="3" fontId="53" fillId="0" borderId="16" xfId="0" applyNumberFormat="1" applyFont="1" applyBorder="1" applyAlignment="1">
      <alignment horizontal="center" vertical="center"/>
    </xf>
    <xf numFmtId="0" fontId="11" fillId="25" borderId="18" xfId="0" applyFont="1" applyFill="1" applyBorder="1" applyAlignment="1">
      <alignment horizontal="center" vertical="center"/>
    </xf>
    <xf numFmtId="0" fontId="11" fillId="25" borderId="16" xfId="0" applyFont="1" applyFill="1" applyBorder="1" applyAlignment="1">
      <alignment horizontal="center" vertical="center"/>
    </xf>
    <xf numFmtId="164" fontId="11" fillId="25" borderId="17" xfId="0" applyNumberFormat="1" applyFont="1" applyFill="1" applyBorder="1" applyAlignment="1">
      <alignment vertical="center"/>
    </xf>
    <xf numFmtId="164" fontId="11" fillId="0" borderId="7" xfId="0" applyNumberFormat="1" applyFont="1" applyBorder="1" applyAlignment="1">
      <alignment vertical="center"/>
    </xf>
    <xf numFmtId="0" fontId="53" fillId="0" borderId="16" xfId="0" applyFont="1" applyBorder="1" applyAlignment="1">
      <alignment horizontal="center" vertical="center"/>
    </xf>
    <xf numFmtId="0" fontId="54" fillId="0" borderId="16" xfId="0" applyFont="1" applyBorder="1" applyAlignment="1">
      <alignment vertical="center"/>
    </xf>
    <xf numFmtId="0" fontId="11" fillId="0" borderId="16" xfId="3" applyFont="1" applyBorder="1" applyAlignment="1" applyProtection="1">
      <alignment horizontal="center" vertical="center" wrapText="1"/>
      <protection locked="0"/>
    </xf>
    <xf numFmtId="2" fontId="9" fillId="0" borderId="15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left" vertical="center"/>
    </xf>
    <xf numFmtId="0" fontId="53" fillId="0" borderId="16" xfId="0" applyFont="1" applyBorder="1" applyAlignment="1">
      <alignment vertical="center"/>
    </xf>
    <xf numFmtId="0" fontId="11" fillId="0" borderId="44" xfId="0" applyFont="1" applyBorder="1" applyAlignment="1">
      <alignment wrapText="1"/>
    </xf>
    <xf numFmtId="0" fontId="0" fillId="0" borderId="15" xfId="0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4" fontId="11" fillId="25" borderId="16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164" fontId="11" fillId="0" borderId="7" xfId="0" applyNumberFormat="1" applyFont="1" applyBorder="1" applyAlignment="1">
      <alignment horizontal="center" vertical="center"/>
    </xf>
    <xf numFmtId="0" fontId="7" fillId="0" borderId="6" xfId="11" applyFont="1" applyBorder="1"/>
    <xf numFmtId="0" fontId="59" fillId="0" borderId="15" xfId="3" applyFont="1" applyBorder="1" applyAlignment="1">
      <alignment vertical="center" wrapText="1"/>
    </xf>
    <xf numFmtId="0" fontId="54" fillId="0" borderId="15" xfId="3" applyFont="1" applyBorder="1" applyAlignment="1">
      <alignment vertical="center" wrapText="1"/>
    </xf>
    <xf numFmtId="0" fontId="7" fillId="0" borderId="13" xfId="11" applyFont="1" applyBorder="1"/>
    <xf numFmtId="0" fontId="59" fillId="0" borderId="15" xfId="182" applyFont="1" applyBorder="1" applyAlignment="1">
      <alignment horizontal="left" vertical="center" wrapText="1"/>
    </xf>
    <xf numFmtId="0" fontId="7" fillId="0" borderId="23" xfId="11" applyFont="1" applyBorder="1"/>
    <xf numFmtId="0" fontId="54" fillId="0" borderId="15" xfId="182" applyFont="1" applyBorder="1" applyAlignment="1">
      <alignment horizontal="left" vertical="center" wrapText="1"/>
    </xf>
    <xf numFmtId="0" fontId="9" fillId="0" borderId="15" xfId="182" applyFont="1" applyBorder="1" applyAlignment="1">
      <alignment horizontal="left" vertical="center" wrapText="1"/>
    </xf>
    <xf numFmtId="0" fontId="11" fillId="0" borderId="15" xfId="182" applyFont="1" applyBorder="1" applyAlignment="1">
      <alignment horizontal="left" vertical="center" wrapText="1"/>
    </xf>
    <xf numFmtId="0" fontId="9" fillId="25" borderId="15" xfId="182" applyFont="1" applyFill="1" applyBorder="1" applyAlignment="1">
      <alignment horizontal="left" vertical="center" wrapText="1"/>
    </xf>
    <xf numFmtId="0" fontId="11" fillId="0" borderId="16" xfId="9" applyBorder="1" applyAlignment="1">
      <alignment vertical="center" wrapText="1"/>
    </xf>
    <xf numFmtId="178" fontId="9" fillId="0" borderId="0" xfId="0" applyNumberFormat="1" applyFont="1"/>
    <xf numFmtId="178" fontId="0" fillId="0" borderId="0" xfId="0" applyNumberFormat="1"/>
    <xf numFmtId="43" fontId="11" fillId="0" borderId="0" xfId="0" applyNumberFormat="1" applyFont="1"/>
    <xf numFmtId="0" fontId="56" fillId="0" borderId="6" xfId="11" applyFont="1" applyBorder="1" applyAlignment="1">
      <alignment horizontal="center"/>
    </xf>
    <xf numFmtId="0" fontId="53" fillId="0" borderId="0" xfId="0" applyFont="1" applyAlignment="1">
      <alignment wrapText="1"/>
    </xf>
    <xf numFmtId="0" fontId="30" fillId="0" borderId="16" xfId="11" applyFont="1" applyBorder="1" applyAlignment="1">
      <alignment horizontal="center"/>
    </xf>
    <xf numFmtId="0" fontId="53" fillId="0" borderId="27" xfId="11" applyFont="1" applyBorder="1" applyAlignment="1">
      <alignment horizontal="center"/>
    </xf>
    <xf numFmtId="0" fontId="53" fillId="0" borderId="16" xfId="11" applyFont="1" applyBorder="1" applyAlignment="1">
      <alignment horizontal="center"/>
    </xf>
    <xf numFmtId="0" fontId="17" fillId="0" borderId="15" xfId="11" applyFont="1" applyBorder="1"/>
    <xf numFmtId="0" fontId="24" fillId="0" borderId="15" xfId="4" applyFont="1" applyBorder="1" applyAlignment="1">
      <alignment horizontal="center"/>
    </xf>
    <xf numFmtId="0" fontId="11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177" fontId="11" fillId="0" borderId="16" xfId="4" applyNumberFormat="1" applyBorder="1" applyAlignment="1">
      <alignment horizontal="center" vertical="center"/>
    </xf>
    <xf numFmtId="165" fontId="11" fillId="0" borderId="16" xfId="4" applyNumberFormat="1" applyBorder="1" applyAlignment="1">
      <alignment horizontal="center" vertical="center"/>
    </xf>
    <xf numFmtId="171" fontId="11" fillId="0" borderId="16" xfId="4" applyNumberFormat="1" applyBorder="1" applyAlignment="1">
      <alignment horizontal="center" vertical="center"/>
    </xf>
    <xf numFmtId="165" fontId="11" fillId="0" borderId="16" xfId="6" applyNumberFormat="1" applyBorder="1" applyAlignment="1">
      <alignment vertical="center"/>
    </xf>
    <xf numFmtId="0" fontId="11" fillId="0" borderId="16" xfId="11" applyBorder="1" applyAlignment="1">
      <alignment wrapText="1"/>
    </xf>
    <xf numFmtId="0" fontId="9" fillId="0" borderId="15" xfId="13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11" fillId="0" borderId="18" xfId="4" applyBorder="1" applyAlignment="1">
      <alignment horizontal="center"/>
    </xf>
    <xf numFmtId="0" fontId="52" fillId="0" borderId="16" xfId="4" applyFont="1" applyBorder="1" applyAlignment="1">
      <alignment wrapText="1"/>
    </xf>
    <xf numFmtId="0" fontId="11" fillId="0" borderId="16" xfId="4" applyBorder="1" applyAlignment="1">
      <alignment horizontal="center"/>
    </xf>
    <xf numFmtId="4" fontId="11" fillId="0" borderId="27" xfId="4" applyNumberFormat="1" applyBorder="1"/>
    <xf numFmtId="165" fontId="11" fillId="0" borderId="17" xfId="1" applyFont="1" applyFill="1" applyBorder="1"/>
    <xf numFmtId="0" fontId="11" fillId="0" borderId="16" xfId="4" applyBorder="1" applyAlignment="1">
      <alignment wrapText="1"/>
    </xf>
    <xf numFmtId="4" fontId="11" fillId="0" borderId="27" xfId="4" applyNumberFormat="1" applyBorder="1" applyAlignment="1">
      <alignment horizontal="center"/>
    </xf>
    <xf numFmtId="0" fontId="54" fillId="0" borderId="16" xfId="4" applyFont="1" applyBorder="1" applyAlignment="1">
      <alignment wrapText="1"/>
    </xf>
    <xf numFmtId="0" fontId="53" fillId="0" borderId="16" xfId="4" applyFont="1" applyBorder="1" applyAlignment="1">
      <alignment wrapText="1"/>
    </xf>
    <xf numFmtId="0" fontId="53" fillId="0" borderId="18" xfId="4" applyFont="1" applyBorder="1" applyAlignment="1">
      <alignment horizontal="center"/>
    </xf>
    <xf numFmtId="0" fontId="53" fillId="0" borderId="16" xfId="4" applyFont="1" applyBorder="1" applyAlignment="1">
      <alignment horizontal="center"/>
    </xf>
    <xf numFmtId="4" fontId="53" fillId="0" borderId="27" xfId="4" applyNumberFormat="1" applyFont="1" applyBorder="1" applyAlignment="1">
      <alignment horizontal="center"/>
    </xf>
    <xf numFmtId="4" fontId="53" fillId="0" borderId="16" xfId="11" applyNumberFormat="1" applyFont="1" applyBorder="1"/>
    <xf numFmtId="165" fontId="53" fillId="0" borderId="17" xfId="1" applyFont="1" applyFill="1" applyBorder="1"/>
    <xf numFmtId="0" fontId="9" fillId="0" borderId="16" xfId="4" applyFont="1" applyBorder="1" applyAlignment="1">
      <alignment wrapText="1"/>
    </xf>
    <xf numFmtId="0" fontId="55" fillId="0" borderId="18" xfId="11" applyFont="1" applyBorder="1"/>
    <xf numFmtId="0" fontId="11" fillId="0" borderId="4" xfId="11" applyBorder="1"/>
    <xf numFmtId="0" fontId="11" fillId="0" borderId="19" xfId="11" applyBorder="1" applyAlignment="1">
      <alignment wrapText="1"/>
    </xf>
    <xf numFmtId="0" fontId="11" fillId="0" borderId="2" xfId="11" applyBorder="1"/>
    <xf numFmtId="165" fontId="11" fillId="0" borderId="14" xfId="1" applyFont="1" applyFill="1" applyBorder="1"/>
    <xf numFmtId="0" fontId="9" fillId="0" borderId="8" xfId="11" applyFont="1" applyBorder="1"/>
    <xf numFmtId="0" fontId="9" fillId="0" borderId="20" xfId="11" applyFont="1" applyBorder="1" applyAlignment="1">
      <alignment wrapText="1"/>
    </xf>
    <xf numFmtId="165" fontId="9" fillId="0" borderId="22" xfId="1" applyFont="1" applyFill="1" applyBorder="1"/>
    <xf numFmtId="0" fontId="11" fillId="0" borderId="8" xfId="11" applyBorder="1"/>
    <xf numFmtId="0" fontId="11" fillId="0" borderId="20" xfId="11" applyBorder="1" applyAlignment="1">
      <alignment wrapText="1"/>
    </xf>
    <xf numFmtId="0" fontId="9" fillId="0" borderId="24" xfId="11" applyFont="1" applyBorder="1" applyAlignment="1">
      <alignment horizontal="center"/>
    </xf>
    <xf numFmtId="0" fontId="9" fillId="0" borderId="24" xfId="11" applyFont="1" applyBorder="1" applyAlignment="1">
      <alignment horizontal="center" wrapText="1"/>
    </xf>
    <xf numFmtId="0" fontId="9" fillId="0" borderId="26" xfId="11" applyFont="1" applyBorder="1" applyAlignment="1">
      <alignment horizontal="center"/>
    </xf>
    <xf numFmtId="0" fontId="9" fillId="0" borderId="25" xfId="11" applyFont="1" applyBorder="1" applyAlignment="1">
      <alignment horizontal="center"/>
    </xf>
    <xf numFmtId="0" fontId="9" fillId="0" borderId="11" xfId="11" applyFont="1" applyBorder="1" applyAlignment="1">
      <alignment horizontal="center" wrapText="1"/>
    </xf>
    <xf numFmtId="0" fontId="9" fillId="0" borderId="11" xfId="11" applyFont="1" applyBorder="1" applyAlignment="1">
      <alignment horizontal="center"/>
    </xf>
    <xf numFmtId="0" fontId="9" fillId="0" borderId="29" xfId="11" applyFont="1" applyBorder="1" applyAlignment="1">
      <alignment horizontal="center"/>
    </xf>
    <xf numFmtId="0" fontId="9" fillId="0" borderId="10" xfId="11" applyFont="1" applyBorder="1" applyAlignment="1">
      <alignment horizontal="center"/>
    </xf>
    <xf numFmtId="165" fontId="9" fillId="0" borderId="12" xfId="1" applyFont="1" applyFill="1" applyBorder="1" applyAlignment="1">
      <alignment horizontal="center"/>
    </xf>
    <xf numFmtId="0" fontId="60" fillId="0" borderId="18" xfId="11" applyFont="1" applyBorder="1"/>
    <xf numFmtId="0" fontId="60" fillId="0" borderId="16" xfId="11" applyFont="1" applyBorder="1"/>
    <xf numFmtId="0" fontId="57" fillId="0" borderId="18" xfId="11" applyFont="1" applyBorder="1"/>
    <xf numFmtId="0" fontId="57" fillId="0" borderId="18" xfId="11" applyFont="1" applyBorder="1" applyAlignment="1">
      <alignment wrapText="1"/>
    </xf>
    <xf numFmtId="0" fontId="57" fillId="0" borderId="16" xfId="11" applyFont="1" applyBorder="1"/>
    <xf numFmtId="0" fontId="9" fillId="0" borderId="0" xfId="11" applyFont="1"/>
    <xf numFmtId="0" fontId="9" fillId="0" borderId="18" xfId="11" applyFont="1" applyBorder="1" applyAlignment="1">
      <alignment wrapText="1"/>
    </xf>
    <xf numFmtId="0" fontId="11" fillId="0" borderId="0" xfId="11" applyAlignment="1">
      <alignment wrapText="1"/>
    </xf>
    <xf numFmtId="0" fontId="11" fillId="0" borderId="43" xfId="11" applyBorder="1"/>
    <xf numFmtId="0" fontId="11" fillId="0" borderId="43" xfId="11" applyBorder="1" applyAlignment="1">
      <alignment wrapText="1"/>
    </xf>
    <xf numFmtId="0" fontId="9" fillId="0" borderId="28" xfId="11" applyFont="1" applyBorder="1" applyAlignment="1">
      <alignment horizontal="center" wrapText="1"/>
    </xf>
    <xf numFmtId="0" fontId="9" fillId="0" borderId="21" xfId="11" applyFont="1" applyBorder="1" applyAlignment="1">
      <alignment horizontal="center"/>
    </xf>
    <xf numFmtId="0" fontId="9" fillId="0" borderId="21" xfId="11" applyFont="1" applyBorder="1" applyAlignment="1">
      <alignment horizontal="center" wrapText="1"/>
    </xf>
    <xf numFmtId="0" fontId="9" fillId="0" borderId="20" xfId="11" applyFont="1" applyBorder="1" applyAlignment="1">
      <alignment horizontal="center"/>
    </xf>
    <xf numFmtId="0" fontId="11" fillId="0" borderId="2" xfId="11" applyBorder="1" applyAlignment="1">
      <alignment wrapText="1"/>
    </xf>
    <xf numFmtId="0" fontId="11" fillId="0" borderId="21" xfId="11" applyBorder="1" applyAlignment="1">
      <alignment wrapText="1"/>
    </xf>
    <xf numFmtId="0" fontId="53" fillId="0" borderId="16" xfId="11" applyFont="1" applyBorder="1"/>
    <xf numFmtId="0" fontId="53" fillId="0" borderId="16" xfId="11" applyFont="1" applyBorder="1" applyAlignment="1">
      <alignment wrapText="1"/>
    </xf>
    <xf numFmtId="0" fontId="61" fillId="0" borderId="0" xfId="182" applyFont="1" applyAlignment="1">
      <alignment vertical="center"/>
    </xf>
    <xf numFmtId="0" fontId="9" fillId="0" borderId="18" xfId="4" applyFont="1" applyBorder="1" applyAlignment="1">
      <alignment horizontal="center"/>
    </xf>
    <xf numFmtId="0" fontId="54" fillId="0" borderId="18" xfId="14" applyFont="1" applyBorder="1" applyAlignment="1">
      <alignment horizontal="center" vertical="center"/>
    </xf>
    <xf numFmtId="4" fontId="54" fillId="0" borderId="16" xfId="14" applyNumberFormat="1" applyFont="1" applyBorder="1" applyAlignment="1">
      <alignment horizontal="center" vertical="center"/>
    </xf>
    <xf numFmtId="0" fontId="54" fillId="0" borderId="15" xfId="14" applyFont="1" applyBorder="1" applyAlignment="1">
      <alignment horizontal="center" vertical="center"/>
    </xf>
    <xf numFmtId="0" fontId="54" fillId="0" borderId="16" xfId="14" applyFont="1" applyBorder="1" applyAlignment="1">
      <alignment vertical="center"/>
    </xf>
    <xf numFmtId="3" fontId="54" fillId="0" borderId="16" xfId="14" applyNumberFormat="1" applyFont="1" applyBorder="1" applyAlignment="1">
      <alignment horizontal="center" vertical="center"/>
    </xf>
    <xf numFmtId="0" fontId="54" fillId="0" borderId="16" xfId="14" applyFont="1" applyBorder="1" applyAlignment="1">
      <alignment horizontal="left" vertical="center"/>
    </xf>
    <xf numFmtId="2" fontId="54" fillId="0" borderId="15" xfId="14" applyNumberFormat="1" applyFont="1" applyBorder="1" applyAlignment="1">
      <alignment horizontal="center" vertical="center"/>
    </xf>
    <xf numFmtId="0" fontId="54" fillId="0" borderId="16" xfId="14" applyFont="1" applyBorder="1" applyAlignment="1">
      <alignment horizontal="left" vertical="center" wrapText="1"/>
    </xf>
    <xf numFmtId="2" fontId="59" fillId="0" borderId="15" xfId="14" applyNumberFormat="1" applyFont="1" applyBorder="1" applyAlignment="1">
      <alignment horizontal="center" vertical="center"/>
    </xf>
    <xf numFmtId="2" fontId="54" fillId="0" borderId="18" xfId="14" applyNumberFormat="1" applyFont="1" applyBorder="1" applyAlignment="1">
      <alignment horizontal="center" vertical="center"/>
    </xf>
    <xf numFmtId="0" fontId="62" fillId="0" borderId="15" xfId="11" applyFont="1" applyBorder="1"/>
    <xf numFmtId="0" fontId="54" fillId="0" borderId="16" xfId="11" applyFont="1" applyBorder="1"/>
    <xf numFmtId="0" fontId="54" fillId="0" borderId="16" xfId="11" applyFont="1" applyBorder="1" applyAlignment="1">
      <alignment wrapText="1"/>
    </xf>
    <xf numFmtId="0" fontId="18" fillId="0" borderId="6" xfId="11" applyFont="1" applyBorder="1" applyAlignment="1">
      <alignment horizontal="center"/>
    </xf>
    <xf numFmtId="0" fontId="59" fillId="0" borderId="16" xfId="11" applyFont="1" applyBorder="1" applyAlignment="1">
      <alignment horizontal="center"/>
    </xf>
    <xf numFmtId="0" fontId="54" fillId="0" borderId="0" xfId="0" applyFont="1" applyAlignment="1">
      <alignment wrapText="1"/>
    </xf>
    <xf numFmtId="0" fontId="59" fillId="0" borderId="27" xfId="11" applyFont="1" applyBorder="1" applyAlignment="1">
      <alignment horizontal="center"/>
    </xf>
    <xf numFmtId="0" fontId="54" fillId="0" borderId="27" xfId="11" applyFont="1" applyBorder="1" applyAlignment="1">
      <alignment horizontal="center"/>
    </xf>
    <xf numFmtId="0" fontId="54" fillId="0" borderId="16" xfId="11" applyFont="1" applyBorder="1" applyAlignment="1">
      <alignment horizontal="center"/>
    </xf>
    <xf numFmtId="0" fontId="14" fillId="0" borderId="62" xfId="33" applyFont="1" applyBorder="1" applyAlignment="1">
      <alignment horizontal="center" vertical="center" wrapText="1"/>
    </xf>
    <xf numFmtId="0" fontId="14" fillId="0" borderId="63" xfId="33" applyFont="1" applyBorder="1" applyAlignment="1">
      <alignment horizontal="center" vertical="center" wrapText="1"/>
    </xf>
    <xf numFmtId="1" fontId="14" fillId="0" borderId="45" xfId="33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8" xfId="2" applyNumberFormat="1" applyFont="1" applyFill="1" applyBorder="1"/>
    <xf numFmtId="0" fontId="9" fillId="0" borderId="8" xfId="0" applyFont="1" applyBorder="1" applyAlignment="1">
      <alignment wrapText="1"/>
    </xf>
    <xf numFmtId="165" fontId="11" fillId="0" borderId="8" xfId="1" applyFont="1" applyFill="1" applyBorder="1"/>
    <xf numFmtId="0" fontId="9" fillId="0" borderId="4" xfId="11" applyFont="1" applyBorder="1"/>
    <xf numFmtId="0" fontId="9" fillId="0" borderId="4" xfId="11" applyFont="1" applyBorder="1" applyAlignment="1">
      <alignment wrapText="1"/>
    </xf>
    <xf numFmtId="165" fontId="9" fillId="0" borderId="4" xfId="1" applyFont="1" applyFill="1" applyBorder="1"/>
    <xf numFmtId="0" fontId="7" fillId="0" borderId="8" xfId="11" applyFont="1" applyBorder="1"/>
    <xf numFmtId="0" fontId="11" fillId="0" borderId="8" xfId="11" applyBorder="1" applyAlignment="1">
      <alignment wrapText="1"/>
    </xf>
    <xf numFmtId="0" fontId="53" fillId="0" borderId="15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16" xfId="3" applyFont="1" applyBorder="1" applyAlignment="1" applyProtection="1">
      <alignment horizontal="center" vertical="center" wrapText="1"/>
      <protection locked="0"/>
    </xf>
    <xf numFmtId="165" fontId="53" fillId="0" borderId="16" xfId="0" applyNumberFormat="1" applyFont="1" applyBorder="1" applyAlignment="1">
      <alignment vertical="center"/>
    </xf>
    <xf numFmtId="164" fontId="53" fillId="0" borderId="7" xfId="0" applyNumberFormat="1" applyFont="1" applyBorder="1" applyAlignment="1">
      <alignment vertical="center"/>
    </xf>
    <xf numFmtId="9" fontId="11" fillId="0" borderId="16" xfId="0" applyNumberFormat="1" applyFont="1" applyBorder="1" applyAlignment="1">
      <alignment vertical="center"/>
    </xf>
    <xf numFmtId="0" fontId="11" fillId="0" borderId="2" xfId="11" applyBorder="1" applyAlignment="1">
      <alignment horizontal="center"/>
    </xf>
    <xf numFmtId="0" fontId="11" fillId="0" borderId="0" xfId="11" applyAlignment="1">
      <alignment horizontal="center"/>
    </xf>
    <xf numFmtId="2" fontId="9" fillId="0" borderId="64" xfId="4" applyNumberFormat="1" applyFont="1" applyBorder="1" applyAlignment="1">
      <alignment horizontal="left" vertical="center"/>
    </xf>
    <xf numFmtId="1" fontId="9" fillId="0" borderId="64" xfId="4" applyNumberFormat="1" applyFont="1" applyBorder="1" applyAlignment="1">
      <alignment vertical="center" wrapText="1"/>
    </xf>
    <xf numFmtId="1" fontId="11" fillId="0" borderId="64" xfId="4" applyNumberFormat="1" applyBorder="1" applyAlignment="1">
      <alignment horizontal="center" vertical="center"/>
    </xf>
    <xf numFmtId="168" fontId="11" fillId="0" borderId="64" xfId="4" applyNumberFormat="1" applyBorder="1" applyAlignment="1">
      <alignment horizontal="right" vertical="center"/>
    </xf>
    <xf numFmtId="2" fontId="63" fillId="0" borderId="64" xfId="4" applyNumberFormat="1" applyFont="1" applyBorder="1" applyAlignment="1">
      <alignment horizontal="left"/>
    </xf>
    <xf numFmtId="1" fontId="63" fillId="0" borderId="64" xfId="4" applyNumberFormat="1" applyFont="1" applyBorder="1"/>
    <xf numFmtId="1" fontId="27" fillId="0" borderId="64" xfId="4" applyNumberFormat="1" applyFont="1" applyBorder="1" applyAlignment="1">
      <alignment horizontal="center"/>
    </xf>
    <xf numFmtId="168" fontId="27" fillId="0" borderId="64" xfId="4" applyNumberFormat="1" applyFont="1" applyBorder="1" applyAlignment="1">
      <alignment horizontal="right"/>
    </xf>
    <xf numFmtId="2" fontId="27" fillId="0" borderId="64" xfId="4" applyNumberFormat="1" applyFont="1" applyBorder="1" applyAlignment="1">
      <alignment horizontal="left"/>
    </xf>
    <xf numFmtId="1" fontId="11" fillId="0" borderId="64" xfId="4" applyNumberFormat="1" applyBorder="1"/>
    <xf numFmtId="1" fontId="11" fillId="0" borderId="64" xfId="4" applyNumberFormat="1" applyBorder="1" applyAlignment="1">
      <alignment horizontal="center"/>
    </xf>
    <xf numFmtId="179" fontId="11" fillId="0" borderId="64" xfId="4" applyNumberFormat="1" applyBorder="1" applyAlignment="1">
      <alignment horizontal="center"/>
    </xf>
    <xf numFmtId="168" fontId="11" fillId="0" borderId="64" xfId="4" applyNumberFormat="1" applyBorder="1" applyAlignment="1">
      <alignment horizontal="right"/>
    </xf>
    <xf numFmtId="180" fontId="11" fillId="0" borderId="64" xfId="4" applyNumberFormat="1" applyBorder="1" applyAlignment="1">
      <alignment horizontal="center"/>
    </xf>
    <xf numFmtId="9" fontId="11" fillId="0" borderId="64" xfId="4" applyNumberFormat="1" applyBorder="1" applyAlignment="1">
      <alignment horizontal="right"/>
    </xf>
    <xf numFmtId="3" fontId="11" fillId="0" borderId="64" xfId="4" applyNumberFormat="1" applyBorder="1" applyAlignment="1">
      <alignment horizontal="center"/>
    </xf>
    <xf numFmtId="10" fontId="11" fillId="0" borderId="64" xfId="4" applyNumberFormat="1" applyBorder="1" applyAlignment="1">
      <alignment horizontal="right"/>
    </xf>
    <xf numFmtId="1" fontId="27" fillId="0" borderId="64" xfId="4" applyNumberFormat="1" applyFont="1" applyBorder="1" applyAlignment="1">
      <alignment horizontal="left" wrapText="1"/>
    </xf>
    <xf numFmtId="3" fontId="27" fillId="0" borderId="64" xfId="4" applyNumberFormat="1" applyFont="1" applyBorder="1" applyAlignment="1">
      <alignment horizontal="center"/>
    </xf>
    <xf numFmtId="2" fontId="11" fillId="0" borderId="64" xfId="4" applyNumberFormat="1" applyBorder="1" applyAlignment="1">
      <alignment horizontal="left"/>
    </xf>
    <xf numFmtId="4" fontId="11" fillId="0" borderId="64" xfId="29" applyNumberFormat="1" applyBorder="1" applyAlignment="1">
      <alignment horizontal="right"/>
    </xf>
    <xf numFmtId="165" fontId="65" fillId="0" borderId="64" xfId="1" applyFont="1" applyFill="1" applyBorder="1" applyAlignment="1">
      <alignment horizontal="right" vertical="top" wrapText="1"/>
    </xf>
    <xf numFmtId="1" fontId="11" fillId="0" borderId="64" xfId="4" applyNumberFormat="1" applyBorder="1" applyAlignment="1">
      <alignment horizontal="center" wrapText="1"/>
    </xf>
    <xf numFmtId="1" fontId="11" fillId="0" borderId="64" xfId="4" applyNumberFormat="1" applyBorder="1" applyAlignment="1">
      <alignment horizontal="left" vertical="center"/>
    </xf>
    <xf numFmtId="2" fontId="9" fillId="0" borderId="64" xfId="4" applyNumberFormat="1" applyFont="1" applyBorder="1" applyAlignment="1">
      <alignment horizontal="left"/>
    </xf>
    <xf numFmtId="179" fontId="11" fillId="0" borderId="64" xfId="4" applyNumberFormat="1" applyBorder="1" applyAlignment="1">
      <alignment horizontal="left"/>
    </xf>
    <xf numFmtId="0" fontId="65" fillId="26" borderId="64" xfId="0" applyFont="1" applyFill="1" applyBorder="1" applyAlignment="1">
      <alignment vertical="top" wrapText="1"/>
    </xf>
    <xf numFmtId="180" fontId="11" fillId="0" borderId="64" xfId="4" applyNumberFormat="1" applyBorder="1" applyAlignment="1">
      <alignment horizontal="left"/>
    </xf>
    <xf numFmtId="1" fontId="11" fillId="0" borderId="64" xfId="4" applyNumberFormat="1" applyBorder="1" applyAlignment="1">
      <alignment horizontal="left"/>
    </xf>
    <xf numFmtId="4" fontId="11" fillId="0" borderId="64" xfId="29" applyNumberFormat="1" applyBorder="1" applyAlignment="1">
      <alignment horizontal="left"/>
    </xf>
    <xf numFmtId="1" fontId="27" fillId="0" borderId="64" xfId="4" applyNumberFormat="1" applyFont="1" applyBorder="1"/>
    <xf numFmtId="0" fontId="66" fillId="26" borderId="65" xfId="0" applyFont="1" applyFill="1" applyBorder="1" applyAlignment="1">
      <alignment horizontal="center" vertical="top" wrapText="1"/>
    </xf>
    <xf numFmtId="0" fontId="67" fillId="26" borderId="65" xfId="0" applyFont="1" applyFill="1" applyBorder="1" applyAlignment="1">
      <alignment vertical="top" wrapText="1"/>
    </xf>
    <xf numFmtId="0" fontId="65" fillId="26" borderId="65" xfId="0" applyFont="1" applyFill="1" applyBorder="1" applyAlignment="1">
      <alignment horizontal="center" vertical="top" wrapText="1"/>
    </xf>
    <xf numFmtId="0" fontId="65" fillId="26" borderId="65" xfId="0" applyFont="1" applyFill="1" applyBorder="1" applyAlignment="1">
      <alignment vertical="top" wrapText="1"/>
    </xf>
    <xf numFmtId="0" fontId="65" fillId="26" borderId="65" xfId="0" applyFont="1" applyFill="1" applyBorder="1" applyAlignment="1">
      <alignment horizontal="center" wrapText="1"/>
    </xf>
    <xf numFmtId="1" fontId="11" fillId="0" borderId="64" xfId="4" applyNumberFormat="1" applyBorder="1" applyAlignment="1">
      <alignment horizontal="left" wrapText="1"/>
    </xf>
    <xf numFmtId="3" fontId="27" fillId="0" borderId="64" xfId="4" applyNumberFormat="1" applyFont="1" applyBorder="1" applyAlignment="1">
      <alignment horizontal="left"/>
    </xf>
    <xf numFmtId="165" fontId="65" fillId="0" borderId="64" xfId="1" applyFont="1" applyFill="1" applyBorder="1" applyAlignment="1">
      <alignment vertical="top" wrapText="1"/>
    </xf>
    <xf numFmtId="1" fontId="9" fillId="0" borderId="64" xfId="4" applyNumberFormat="1" applyFont="1" applyBorder="1" applyAlignment="1">
      <alignment horizontal="left" vertical="center"/>
    </xf>
    <xf numFmtId="168" fontId="11" fillId="0" borderId="64" xfId="4" applyNumberFormat="1" applyBorder="1" applyAlignment="1">
      <alignment horizontal="center"/>
    </xf>
    <xf numFmtId="4" fontId="11" fillId="0" borderId="64" xfId="29" applyNumberFormat="1" applyBorder="1" applyAlignment="1">
      <alignment horizontal="center"/>
    </xf>
    <xf numFmtId="165" fontId="65" fillId="0" borderId="64" xfId="1" applyFont="1" applyFill="1" applyBorder="1" applyAlignment="1">
      <alignment horizontal="center" vertical="top" wrapText="1"/>
    </xf>
    <xf numFmtId="168" fontId="11" fillId="0" borderId="64" xfId="4" applyNumberFormat="1" applyBorder="1" applyAlignment="1">
      <alignment horizontal="center" vertical="center"/>
    </xf>
    <xf numFmtId="1" fontId="54" fillId="0" borderId="16" xfId="182" applyNumberFormat="1" applyFont="1" applyBorder="1" applyAlignment="1">
      <alignment horizontal="center" vertical="center" wrapText="1"/>
    </xf>
    <xf numFmtId="0" fontId="11" fillId="26" borderId="64" xfId="0" applyFont="1" applyFill="1" applyBorder="1" applyAlignment="1">
      <alignment horizontal="left" vertical="top" wrapText="1"/>
    </xf>
    <xf numFmtId="1" fontId="9" fillId="0" borderId="64" xfId="4" applyNumberFormat="1" applyFont="1" applyBorder="1" applyAlignment="1">
      <alignment wrapText="1"/>
    </xf>
    <xf numFmtId="0" fontId="9" fillId="0" borderId="0" xfId="0" applyFont="1" applyAlignment="1">
      <alignment horizontal="left"/>
    </xf>
    <xf numFmtId="165" fontId="11" fillId="0" borderId="0" xfId="1" applyFont="1" applyFill="1" applyBorder="1" applyAlignment="1">
      <alignment horizontal="left"/>
    </xf>
    <xf numFmtId="4" fontId="54" fillId="0" borderId="16" xfId="182" applyNumberFormat="1" applyFont="1" applyBorder="1" applyAlignment="1">
      <alignment horizontal="center" vertical="center" wrapText="1"/>
    </xf>
    <xf numFmtId="1" fontId="63" fillId="0" borderId="16" xfId="0" applyNumberFormat="1" applyFont="1" applyBorder="1"/>
    <xf numFmtId="1" fontId="27" fillId="0" borderId="16" xfId="0" applyNumberFormat="1" applyFont="1" applyBorder="1" applyAlignment="1">
      <alignment horizontal="center"/>
    </xf>
    <xf numFmtId="1" fontId="27" fillId="0" borderId="16" xfId="0" applyNumberFormat="1" applyFont="1" applyBorder="1"/>
    <xf numFmtId="1" fontId="27" fillId="0" borderId="16" xfId="0" applyNumberFormat="1" applyFont="1" applyBorder="1" applyAlignment="1">
      <alignment wrapText="1"/>
    </xf>
    <xf numFmtId="0" fontId="27" fillId="0" borderId="16" xfId="0" applyFont="1" applyBorder="1"/>
    <xf numFmtId="0" fontId="27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wrapText="1"/>
    </xf>
    <xf numFmtId="1" fontId="27" fillId="0" borderId="16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wrapText="1"/>
    </xf>
    <xf numFmtId="0" fontId="63" fillId="0" borderId="16" xfId="85" applyFont="1" applyFill="1" applyBorder="1" applyAlignment="1">
      <alignment horizontal="center"/>
    </xf>
    <xf numFmtId="0" fontId="27" fillId="0" borderId="16" xfId="85" applyFont="1" applyFill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63" fillId="0" borderId="16" xfId="0" applyFont="1" applyBorder="1" applyAlignment="1">
      <alignment horizontal="center" vertical="center"/>
    </xf>
    <xf numFmtId="0" fontId="54" fillId="0" borderId="16" xfId="182" applyFont="1" applyBorder="1" applyAlignment="1">
      <alignment horizontal="center" wrapText="1"/>
    </xf>
    <xf numFmtId="4" fontId="11" fillId="0" borderId="16" xfId="0" applyNumberFormat="1" applyFont="1" applyBorder="1" applyAlignment="1">
      <alignment horizontal="center"/>
    </xf>
    <xf numFmtId="0" fontId="54" fillId="0" borderId="16" xfId="6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5" fontId="22" fillId="0" borderId="17" xfId="1" applyFont="1" applyFill="1" applyBorder="1"/>
    <xf numFmtId="165" fontId="57" fillId="0" borderId="17" xfId="1" applyFont="1" applyFill="1" applyBorder="1"/>
    <xf numFmtId="165" fontId="9" fillId="0" borderId="17" xfId="1" applyFont="1" applyFill="1" applyBorder="1"/>
    <xf numFmtId="165" fontId="11" fillId="0" borderId="22" xfId="1" applyFont="1" applyFill="1" applyBorder="1"/>
    <xf numFmtId="165" fontId="9" fillId="0" borderId="22" xfId="1" applyFont="1" applyFill="1" applyBorder="1" applyAlignment="1">
      <alignment horizontal="center"/>
    </xf>
    <xf numFmtId="0" fontId="54" fillId="0" borderId="17" xfId="182" applyFont="1" applyBorder="1" applyAlignment="1">
      <alignment horizontal="center" vertical="center" wrapText="1"/>
    </xf>
    <xf numFmtId="165" fontId="54" fillId="0" borderId="17" xfId="1" applyFont="1" applyFill="1" applyBorder="1"/>
    <xf numFmtId="165" fontId="54" fillId="0" borderId="17" xfId="1" applyFont="1" applyFill="1" applyBorder="1" applyAlignment="1">
      <alignment horizontal="center"/>
    </xf>
    <xf numFmtId="165" fontId="59" fillId="0" borderId="17" xfId="1" applyFont="1" applyFill="1" applyBorder="1" applyAlignment="1">
      <alignment horizontal="center"/>
    </xf>
    <xf numFmtId="165" fontId="53" fillId="0" borderId="17" xfId="1" applyFont="1" applyFill="1" applyBorder="1" applyAlignment="1">
      <alignment horizontal="center"/>
    </xf>
    <xf numFmtId="165" fontId="11" fillId="0" borderId="4" xfId="1" applyFont="1" applyFill="1" applyBorder="1"/>
    <xf numFmtId="164" fontId="54" fillId="0" borderId="17" xfId="182" applyNumberFormat="1" applyFont="1" applyBorder="1" applyAlignment="1">
      <alignment vertical="center" wrapText="1"/>
    </xf>
    <xf numFmtId="164" fontId="61" fillId="0" borderId="17" xfId="182" applyNumberFormat="1" applyFont="1" applyBorder="1" applyAlignment="1">
      <alignment vertical="center"/>
    </xf>
    <xf numFmtId="164" fontId="11" fillId="0" borderId="17" xfId="182" applyNumberFormat="1" applyFont="1" applyBorder="1" applyAlignment="1">
      <alignment vertical="center" wrapText="1"/>
    </xf>
    <xf numFmtId="164" fontId="54" fillId="25" borderId="17" xfId="182" applyNumberFormat="1" applyFont="1" applyFill="1" applyBorder="1" applyAlignment="1">
      <alignment vertical="center" wrapText="1"/>
    </xf>
    <xf numFmtId="0" fontId="65" fillId="26" borderId="65" xfId="0" applyFont="1" applyFill="1" applyBorder="1" applyAlignment="1">
      <alignment horizontal="center" vertical="center" wrapText="1"/>
    </xf>
    <xf numFmtId="1" fontId="11" fillId="0" borderId="64" xfId="4" applyNumberFormat="1" applyBorder="1" applyAlignment="1">
      <alignment wrapText="1"/>
    </xf>
    <xf numFmtId="164" fontId="11" fillId="0" borderId="16" xfId="0" applyNumberFormat="1" applyFont="1" applyBorder="1" applyAlignment="1">
      <alignment horizontal="center" vertical="center"/>
    </xf>
    <xf numFmtId="10" fontId="11" fillId="0" borderId="16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165" fontId="11" fillId="0" borderId="7" xfId="1" applyFont="1" applyFill="1" applyBorder="1"/>
    <xf numFmtId="165" fontId="11" fillId="0" borderId="9" xfId="1" applyFont="1" applyFill="1" applyBorder="1"/>
    <xf numFmtId="0" fontId="11" fillId="0" borderId="16" xfId="0" quotePrefix="1" applyFont="1" applyBorder="1" applyAlignment="1">
      <alignment horizontal="center" vertical="center"/>
    </xf>
    <xf numFmtId="9" fontId="11" fillId="0" borderId="16" xfId="0" applyNumberFormat="1" applyFont="1" applyBorder="1" applyAlignment="1">
      <alignment horizontal="center" vertical="center"/>
    </xf>
    <xf numFmtId="0" fontId="9" fillId="0" borderId="28" xfId="11" applyFont="1" applyBorder="1" applyAlignment="1">
      <alignment horizontal="center"/>
    </xf>
    <xf numFmtId="0" fontId="9" fillId="0" borderId="26" xfId="11" applyFont="1" applyBorder="1" applyAlignment="1">
      <alignment horizontal="center"/>
    </xf>
    <xf numFmtId="0" fontId="6" fillId="0" borderId="24" xfId="11" applyFont="1" applyBorder="1" applyAlignment="1">
      <alignment horizontal="center"/>
    </xf>
    <xf numFmtId="0" fontId="6" fillId="0" borderId="26" xfId="11" applyFont="1" applyBorder="1" applyAlignment="1">
      <alignment horizontal="center"/>
    </xf>
    <xf numFmtId="0" fontId="6" fillId="0" borderId="28" xfId="11" applyFont="1" applyBorder="1" applyAlignment="1">
      <alignment horizontal="center"/>
    </xf>
    <xf numFmtId="2" fontId="13" fillId="0" borderId="0" xfId="10" applyNumberFormat="1" applyFont="1" applyAlignment="1">
      <alignment horizontal="left" wrapText="1"/>
    </xf>
    <xf numFmtId="0" fontId="9" fillId="0" borderId="0" xfId="0" applyFont="1" applyAlignment="1">
      <alignment horizontal="left"/>
    </xf>
  </cellXfs>
  <cellStyles count="184">
    <cellStyle name="20% - Accent1 2" xfId="102" xr:uid="{00000000-0005-0000-0000-000000000000}"/>
    <cellStyle name="20% - Accent2 2" xfId="103" xr:uid="{00000000-0005-0000-0000-000001000000}"/>
    <cellStyle name="20% - Accent3 2" xfId="104" xr:uid="{00000000-0005-0000-0000-000002000000}"/>
    <cellStyle name="20% - Accent4 2" xfId="105" xr:uid="{00000000-0005-0000-0000-000003000000}"/>
    <cellStyle name="20% - Accent5 2" xfId="106" xr:uid="{00000000-0005-0000-0000-000004000000}"/>
    <cellStyle name="20% - Accent6 2" xfId="107" xr:uid="{00000000-0005-0000-0000-000005000000}"/>
    <cellStyle name="40% - Accent1 2" xfId="108" xr:uid="{00000000-0005-0000-0000-000006000000}"/>
    <cellStyle name="40% - Accent2 2" xfId="109" xr:uid="{00000000-0005-0000-0000-000007000000}"/>
    <cellStyle name="40% - Accent3 2" xfId="110" xr:uid="{00000000-0005-0000-0000-000008000000}"/>
    <cellStyle name="40% - Accent4 2" xfId="111" xr:uid="{00000000-0005-0000-0000-000009000000}"/>
    <cellStyle name="40% - Accent5 2" xfId="112" xr:uid="{00000000-0005-0000-0000-00000A000000}"/>
    <cellStyle name="40% - Accent6 2" xfId="113" xr:uid="{00000000-0005-0000-0000-00000B000000}"/>
    <cellStyle name="60% - Accent1 2" xfId="114" xr:uid="{00000000-0005-0000-0000-00000C000000}"/>
    <cellStyle name="60% - Accent2 2" xfId="115" xr:uid="{00000000-0005-0000-0000-00000D000000}"/>
    <cellStyle name="60% - Accent3 2" xfId="116" xr:uid="{00000000-0005-0000-0000-00000E000000}"/>
    <cellStyle name="60% - Accent4 2" xfId="117" xr:uid="{00000000-0005-0000-0000-00000F000000}"/>
    <cellStyle name="60% - Accent5 2" xfId="118" xr:uid="{00000000-0005-0000-0000-000010000000}"/>
    <cellStyle name="60% - Accent6 2" xfId="119" xr:uid="{00000000-0005-0000-0000-000011000000}"/>
    <cellStyle name="Accent1 2" xfId="120" xr:uid="{00000000-0005-0000-0000-000012000000}"/>
    <cellStyle name="Accent2 2" xfId="121" xr:uid="{00000000-0005-0000-0000-000013000000}"/>
    <cellStyle name="Accent3 2" xfId="122" xr:uid="{00000000-0005-0000-0000-000014000000}"/>
    <cellStyle name="Accent4 2" xfId="123" xr:uid="{00000000-0005-0000-0000-000015000000}"/>
    <cellStyle name="Accent5 2" xfId="124" xr:uid="{00000000-0005-0000-0000-000016000000}"/>
    <cellStyle name="Accent6 2" xfId="125" xr:uid="{00000000-0005-0000-0000-000017000000}"/>
    <cellStyle name="Bad 2" xfId="126" xr:uid="{00000000-0005-0000-0000-000018000000}"/>
    <cellStyle name="Calculation 2" xfId="127" xr:uid="{00000000-0005-0000-0000-000019000000}"/>
    <cellStyle name="Check Cell 2" xfId="128" xr:uid="{00000000-0005-0000-0000-00001A000000}"/>
    <cellStyle name="Comma" xfId="1" builtinId="3"/>
    <cellStyle name="Comma 10" xfId="38" xr:uid="{00000000-0005-0000-0000-00001C000000}"/>
    <cellStyle name="Comma 10 2" xfId="39" xr:uid="{00000000-0005-0000-0000-00001D000000}"/>
    <cellStyle name="Comma 11" xfId="40" xr:uid="{00000000-0005-0000-0000-00001E000000}"/>
    <cellStyle name="Comma 11 2" xfId="41" xr:uid="{00000000-0005-0000-0000-00001F000000}"/>
    <cellStyle name="Comma 12" xfId="42" xr:uid="{00000000-0005-0000-0000-000020000000}"/>
    <cellStyle name="Comma 12 2" xfId="43" xr:uid="{00000000-0005-0000-0000-000021000000}"/>
    <cellStyle name="Comma 13" xfId="44" xr:uid="{00000000-0005-0000-0000-000022000000}"/>
    <cellStyle name="Comma 13 2" xfId="45" xr:uid="{00000000-0005-0000-0000-000023000000}"/>
    <cellStyle name="Comma 14" xfId="46" xr:uid="{00000000-0005-0000-0000-000024000000}"/>
    <cellStyle name="Comma 14 2" xfId="47" xr:uid="{00000000-0005-0000-0000-000025000000}"/>
    <cellStyle name="Comma 15" xfId="48" xr:uid="{00000000-0005-0000-0000-000026000000}"/>
    <cellStyle name="Comma 15 2" xfId="49" xr:uid="{00000000-0005-0000-0000-000027000000}"/>
    <cellStyle name="Comma 16" xfId="28" xr:uid="{00000000-0005-0000-0000-000028000000}"/>
    <cellStyle name="Comma 16 2" xfId="50" xr:uid="{00000000-0005-0000-0000-000029000000}"/>
    <cellStyle name="Comma 17" xfId="51" xr:uid="{00000000-0005-0000-0000-00002A000000}"/>
    <cellStyle name="Comma 17 2" xfId="52" xr:uid="{00000000-0005-0000-0000-00002B000000}"/>
    <cellStyle name="Comma 18" xfId="19" xr:uid="{00000000-0005-0000-0000-00002C000000}"/>
    <cellStyle name="Comma 18 2" xfId="53" xr:uid="{00000000-0005-0000-0000-00002D000000}"/>
    <cellStyle name="Comma 19" xfId="21" xr:uid="{00000000-0005-0000-0000-00002E000000}"/>
    <cellStyle name="Comma 2" xfId="32" xr:uid="{00000000-0005-0000-0000-00002F000000}"/>
    <cellStyle name="Comma 2 16" xfId="129" xr:uid="{00000000-0005-0000-0000-000030000000}"/>
    <cellStyle name="Comma 2 2" xfId="54" xr:uid="{00000000-0005-0000-0000-000031000000}"/>
    <cellStyle name="Comma 2 2 2" xfId="130" xr:uid="{00000000-0005-0000-0000-000032000000}"/>
    <cellStyle name="Comma 2 3" xfId="97" xr:uid="{00000000-0005-0000-0000-000033000000}"/>
    <cellStyle name="Comma 2 3 2" xfId="131" xr:uid="{00000000-0005-0000-0000-000034000000}"/>
    <cellStyle name="Comma 2 4" xfId="132" xr:uid="{00000000-0005-0000-0000-000035000000}"/>
    <cellStyle name="Comma 3" xfId="55" xr:uid="{00000000-0005-0000-0000-000036000000}"/>
    <cellStyle name="Comma 3 2" xfId="56" xr:uid="{00000000-0005-0000-0000-000037000000}"/>
    <cellStyle name="Comma 4" xfId="57" xr:uid="{00000000-0005-0000-0000-000038000000}"/>
    <cellStyle name="Comma 4 2" xfId="58" xr:uid="{00000000-0005-0000-0000-000039000000}"/>
    <cellStyle name="Comma 4 3" xfId="133" xr:uid="{00000000-0005-0000-0000-00003A000000}"/>
    <cellStyle name="Comma 5" xfId="59" xr:uid="{00000000-0005-0000-0000-00003B000000}"/>
    <cellStyle name="Comma 5 2" xfId="60" xr:uid="{00000000-0005-0000-0000-00003C000000}"/>
    <cellStyle name="Comma 6" xfId="61" xr:uid="{00000000-0005-0000-0000-00003D000000}"/>
    <cellStyle name="Comma 6 2" xfId="62" xr:uid="{00000000-0005-0000-0000-00003E000000}"/>
    <cellStyle name="Comma 7" xfId="63" xr:uid="{00000000-0005-0000-0000-00003F000000}"/>
    <cellStyle name="Comma 7 2" xfId="64" xr:uid="{00000000-0005-0000-0000-000040000000}"/>
    <cellStyle name="Comma 8" xfId="65" xr:uid="{00000000-0005-0000-0000-000041000000}"/>
    <cellStyle name="Comma 8 2" xfId="66" xr:uid="{00000000-0005-0000-0000-000042000000}"/>
    <cellStyle name="Comma 9" xfId="67" xr:uid="{00000000-0005-0000-0000-000043000000}"/>
    <cellStyle name="Comma 9 2" xfId="68" xr:uid="{00000000-0005-0000-0000-000044000000}"/>
    <cellStyle name="Comma0" xfId="29" xr:uid="{00000000-0005-0000-0000-000046000000}"/>
    <cellStyle name="Comma0 2" xfId="69" xr:uid="{00000000-0005-0000-0000-000047000000}"/>
    <cellStyle name="Comma0 2 2" xfId="70" xr:uid="{00000000-0005-0000-0000-000048000000}"/>
    <cellStyle name="Comma0 2 3" xfId="94" xr:uid="{00000000-0005-0000-0000-000049000000}"/>
    <cellStyle name="Comma1" xfId="71" xr:uid="{00000000-0005-0000-0000-00004A000000}"/>
    <cellStyle name="Comma2" xfId="72" xr:uid="{00000000-0005-0000-0000-00004B000000}"/>
    <cellStyle name="Comma3" xfId="73" xr:uid="{00000000-0005-0000-0000-00004C000000}"/>
    <cellStyle name="Currency" xfId="2" builtinId="4"/>
    <cellStyle name="Currency 10" xfId="134" xr:uid="{00000000-0005-0000-0000-00004E000000}"/>
    <cellStyle name="Currency 2" xfId="34" xr:uid="{00000000-0005-0000-0000-00004F000000}"/>
    <cellStyle name="Currency 2 2" xfId="74" xr:uid="{00000000-0005-0000-0000-000050000000}"/>
    <cellStyle name="Currency 2 3" xfId="99" xr:uid="{00000000-0005-0000-0000-000051000000}"/>
    <cellStyle name="Currency 3" xfId="25" xr:uid="{00000000-0005-0000-0000-000052000000}"/>
    <cellStyle name="Currency 3 2" xfId="75" xr:uid="{00000000-0005-0000-0000-000053000000}"/>
    <cellStyle name="Currency 3 3" xfId="135" xr:uid="{00000000-0005-0000-0000-000054000000}"/>
    <cellStyle name="Currency 4" xfId="24" xr:uid="{00000000-0005-0000-0000-000055000000}"/>
    <cellStyle name="Currency 4 2" xfId="76" xr:uid="{00000000-0005-0000-0000-000056000000}"/>
    <cellStyle name="Currency 5" xfId="37" xr:uid="{00000000-0005-0000-0000-000057000000}"/>
    <cellStyle name="Currency 5 2" xfId="77" xr:uid="{00000000-0005-0000-0000-000058000000}"/>
    <cellStyle name="Currency 6" xfId="78" xr:uid="{00000000-0005-0000-0000-000059000000}"/>
    <cellStyle name="Currency 6 2" xfId="79" xr:uid="{00000000-0005-0000-0000-00005A000000}"/>
    <cellStyle name="Currency 7" xfId="80" xr:uid="{00000000-0005-0000-0000-00005B000000}"/>
    <cellStyle name="Currency 7 2" xfId="81" xr:uid="{00000000-0005-0000-0000-00005C000000}"/>
    <cellStyle name="Currency 8" xfId="136" xr:uid="{00000000-0005-0000-0000-00005D000000}"/>
    <cellStyle name="Currency 9" xfId="137" xr:uid="{00000000-0005-0000-0000-00005E000000}"/>
    <cellStyle name="Currency0" xfId="30" xr:uid="{00000000-0005-0000-0000-000063000000}"/>
    <cellStyle name="Currency0 2" xfId="82" xr:uid="{00000000-0005-0000-0000-000064000000}"/>
    <cellStyle name="Date" xfId="83" xr:uid="{00000000-0005-0000-0000-000065000000}"/>
    <cellStyle name="Date 2" xfId="84" xr:uid="{00000000-0005-0000-0000-000066000000}"/>
    <cellStyle name="Explanatory Text 2" xfId="138" xr:uid="{00000000-0005-0000-0000-000067000000}"/>
    <cellStyle name="F2" xfId="85" xr:uid="{00000000-0005-0000-0000-000068000000}"/>
    <cellStyle name="F2 2" xfId="86" xr:uid="{00000000-0005-0000-0000-000069000000}"/>
    <cellStyle name="F8" xfId="139" xr:uid="{00000000-0005-0000-0000-00006A000000}"/>
    <cellStyle name="Fixed" xfId="87" xr:uid="{00000000-0005-0000-0000-00006B000000}"/>
    <cellStyle name="Fixed 2" xfId="88" xr:uid="{00000000-0005-0000-0000-00006C000000}"/>
    <cellStyle name="Good 2" xfId="140" xr:uid="{00000000-0005-0000-0000-00006D000000}"/>
    <cellStyle name="header" xfId="141" xr:uid="{00000000-0005-0000-0000-00006E000000}"/>
    <cellStyle name="Heading 1 2" xfId="142" xr:uid="{00000000-0005-0000-0000-00006F000000}"/>
    <cellStyle name="Heading 2 2" xfId="143" xr:uid="{00000000-0005-0000-0000-000070000000}"/>
    <cellStyle name="Heading 3 2" xfId="144" xr:uid="{00000000-0005-0000-0000-000071000000}"/>
    <cellStyle name="Heading 4 2" xfId="145" xr:uid="{00000000-0005-0000-0000-000072000000}"/>
    <cellStyle name="HEADING1" xfId="89" xr:uid="{00000000-0005-0000-0000-000073000000}"/>
    <cellStyle name="HEADING2" xfId="90" xr:uid="{00000000-0005-0000-0000-000074000000}"/>
    <cellStyle name="Hyperlink" xfId="22" builtinId="8"/>
    <cellStyle name="Hyperlink 2" xfId="146" xr:uid="{00000000-0005-0000-0000-000076000000}"/>
    <cellStyle name="Input 2" xfId="147" xr:uid="{00000000-0005-0000-0000-000077000000}"/>
    <cellStyle name="Linked Cell 2" xfId="148" xr:uid="{00000000-0005-0000-0000-000078000000}"/>
    <cellStyle name="Neutral 2" xfId="149" xr:uid="{00000000-0005-0000-0000-000079000000}"/>
    <cellStyle name="Normal" xfId="0" builtinId="0"/>
    <cellStyle name="Normal - Style1" xfId="150" xr:uid="{00000000-0005-0000-0000-00007B000000}"/>
    <cellStyle name="Normal - Style2" xfId="151" xr:uid="{00000000-0005-0000-0000-00007C000000}"/>
    <cellStyle name="Normal - Style3" xfId="152" xr:uid="{00000000-0005-0000-0000-00007D000000}"/>
    <cellStyle name="Normal - Style4" xfId="153" xr:uid="{00000000-0005-0000-0000-00007E000000}"/>
    <cellStyle name="Normal - Style5" xfId="154" xr:uid="{00000000-0005-0000-0000-00007F000000}"/>
    <cellStyle name="Normal - Style6" xfId="155" xr:uid="{00000000-0005-0000-0000-000080000000}"/>
    <cellStyle name="Normal - Style7" xfId="156" xr:uid="{00000000-0005-0000-0000-000081000000}"/>
    <cellStyle name="Normal - Style8" xfId="157" xr:uid="{00000000-0005-0000-0000-000082000000}"/>
    <cellStyle name="Normal 10" xfId="11" xr:uid="{00000000-0005-0000-0000-000083000000}"/>
    <cellStyle name="Normal 11" xfId="12" xr:uid="{00000000-0005-0000-0000-000084000000}"/>
    <cellStyle name="Normal 11 2 2" xfId="95" xr:uid="{00000000-0005-0000-0000-000085000000}"/>
    <cellStyle name="Normal 12" xfId="13" xr:uid="{00000000-0005-0000-0000-000086000000}"/>
    <cellStyle name="Normal 12 2" xfId="158" xr:uid="{00000000-0005-0000-0000-000087000000}"/>
    <cellStyle name="Normal 13" xfId="14" xr:uid="{00000000-0005-0000-0000-000088000000}"/>
    <cellStyle name="Normal 13 2" xfId="159" xr:uid="{00000000-0005-0000-0000-000089000000}"/>
    <cellStyle name="Normal 14" xfId="15" xr:uid="{00000000-0005-0000-0000-00008A000000}"/>
    <cellStyle name="Normal 15" xfId="26" xr:uid="{00000000-0005-0000-0000-00008B000000}"/>
    <cellStyle name="Normal 16" xfId="16" xr:uid="{00000000-0005-0000-0000-00008C000000}"/>
    <cellStyle name="Normal 17" xfId="31" xr:uid="{00000000-0005-0000-0000-00008D000000}"/>
    <cellStyle name="Normal 18" xfId="17" xr:uid="{00000000-0005-0000-0000-00008E000000}"/>
    <cellStyle name="Normal 19" xfId="18" xr:uid="{00000000-0005-0000-0000-00008F000000}"/>
    <cellStyle name="Normal 2" xfId="4" xr:uid="{00000000-0005-0000-0000-000090000000}"/>
    <cellStyle name="Normal 2 2" xfId="33" xr:uid="{00000000-0005-0000-0000-000091000000}"/>
    <cellStyle name="Normal 2 2 2" xfId="98" xr:uid="{00000000-0005-0000-0000-000092000000}"/>
    <cellStyle name="Normal 2 3" xfId="96" xr:uid="{00000000-0005-0000-0000-000093000000}"/>
    <cellStyle name="Normal 2 3 2" xfId="160" xr:uid="{00000000-0005-0000-0000-000094000000}"/>
    <cellStyle name="Normal 2 4" xfId="161" xr:uid="{00000000-0005-0000-0000-000095000000}"/>
    <cellStyle name="Normal 2 5" xfId="162" xr:uid="{00000000-0005-0000-0000-000096000000}"/>
    <cellStyle name="Normal 2 5 4" xfId="182" xr:uid="{00000000-0005-0000-0000-000097000000}"/>
    <cellStyle name="Normal 2 5 4 2" xfId="183" xr:uid="{9F48789D-4F4F-4105-A5A3-82BEAA9F8D81}"/>
    <cellStyle name="Normal 20" xfId="10" xr:uid="{00000000-0005-0000-0000-000098000000}"/>
    <cellStyle name="Normal 21" xfId="20" xr:uid="{00000000-0005-0000-0000-000099000000}"/>
    <cellStyle name="Normal 3" xfId="23" xr:uid="{00000000-0005-0000-0000-00009A000000}"/>
    <cellStyle name="Normal 3 2" xfId="91" xr:uid="{00000000-0005-0000-0000-00009B000000}"/>
    <cellStyle name="Normal 3 2 2" xfId="101" xr:uid="{00000000-0005-0000-0000-00009C000000}"/>
    <cellStyle name="Normal 3 3" xfId="163" xr:uid="{00000000-0005-0000-0000-00009D000000}"/>
    <cellStyle name="Normal 3 4" xfId="164" xr:uid="{00000000-0005-0000-0000-00009E000000}"/>
    <cellStyle name="Normal 4" xfId="3" xr:uid="{00000000-0005-0000-0000-00009F000000}"/>
    <cellStyle name="Normal 4 2" xfId="35" xr:uid="{00000000-0005-0000-0000-0000A0000000}"/>
    <cellStyle name="Normal 4 2 2" xfId="165" xr:uid="{00000000-0005-0000-0000-0000A1000000}"/>
    <cellStyle name="Normal 4 2 2 2" xfId="166" xr:uid="{00000000-0005-0000-0000-0000A2000000}"/>
    <cellStyle name="Normal 4 3" xfId="167" xr:uid="{00000000-0005-0000-0000-0000A3000000}"/>
    <cellStyle name="Normal 5" xfId="6" xr:uid="{00000000-0005-0000-0000-0000A4000000}"/>
    <cellStyle name="Normal 5 2" xfId="168" xr:uid="{00000000-0005-0000-0000-0000A5000000}"/>
    <cellStyle name="Normal 5 3" xfId="169" xr:uid="{00000000-0005-0000-0000-0000A6000000}"/>
    <cellStyle name="Normal 6" xfId="5" xr:uid="{00000000-0005-0000-0000-0000A7000000}"/>
    <cellStyle name="Normal 6 2" xfId="170" xr:uid="{00000000-0005-0000-0000-0000A8000000}"/>
    <cellStyle name="Normal 6 3" xfId="171" xr:uid="{00000000-0005-0000-0000-0000A9000000}"/>
    <cellStyle name="Normal 7" xfId="7" xr:uid="{00000000-0005-0000-0000-0000AA000000}"/>
    <cellStyle name="Normal 8" xfId="8" xr:uid="{00000000-0005-0000-0000-0000AB000000}"/>
    <cellStyle name="Normal 8 2" xfId="172" xr:uid="{00000000-0005-0000-0000-0000AC000000}"/>
    <cellStyle name="Normal 9" xfId="9" xr:uid="{00000000-0005-0000-0000-0000AD000000}"/>
    <cellStyle name="Note 2" xfId="173" xr:uid="{00000000-0005-0000-0000-0000B8000000}"/>
    <cellStyle name="OPSKRIF" xfId="174" xr:uid="{00000000-0005-0000-0000-0000B9000000}"/>
    <cellStyle name="or" xfId="92" xr:uid="{00000000-0005-0000-0000-0000BA000000}"/>
    <cellStyle name="or 2" xfId="175" xr:uid="{00000000-0005-0000-0000-0000BB000000}"/>
    <cellStyle name="Output 2" xfId="176" xr:uid="{00000000-0005-0000-0000-0000BC000000}"/>
    <cellStyle name="Percent 2" xfId="36" xr:uid="{00000000-0005-0000-0000-0000BD000000}"/>
    <cellStyle name="Percent 2 2" xfId="100" xr:uid="{00000000-0005-0000-0000-0000BE000000}"/>
    <cellStyle name="Percent 2 5" xfId="177" xr:uid="{00000000-0005-0000-0000-0000BF000000}"/>
    <cellStyle name="Percent 3" xfId="27" xr:uid="{00000000-0005-0000-0000-0000C0000000}"/>
    <cellStyle name="Percent 4" xfId="178" xr:uid="{00000000-0005-0000-0000-0000C1000000}"/>
    <cellStyle name="Title 2" xfId="179" xr:uid="{00000000-0005-0000-0000-0000C3000000}"/>
    <cellStyle name="Total 2" xfId="93" xr:uid="{00000000-0005-0000-0000-0000C4000000}"/>
    <cellStyle name="Total 3" xfId="180" xr:uid="{00000000-0005-0000-0000-0000C5000000}"/>
    <cellStyle name="Warning Text 2" xfId="181" xr:uid="{00000000-0005-0000-0000-0000C6000000}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dice\all-jobs\JOBS\CL95-20\CERT\TAMA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ndiwe/AppData/Local/Temp/Rar$DIa0.507/JOBS/KRAAIFON/ESTIMATE/BOOK-4.XLW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ndiwe/Documents/ROAD%20P123-1%20AND%20ROAD%20980/Copy%20of%20N4-12%20Roads%20%20Bridges%20Sect%201%20-%2020160912%20(Add3)PRICING%20addendum%2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.room\c\kele%20proj\Contractors%20Payment%20Certificates-29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ndice/all-jobs/JOBS/CL95-20/CERT/TAMA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Johannesburg\Work\Other\Auret\Central%20Park\Financial\Financial%20Reviews\WINDOWS\TEMP\WORK\EXCLWORK\Namibia\Estimates\namibia%20breweries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erver/Johannesburg/Work/Other/Auret/Central%20Park/Financial/Financial%20Reviews/WINDOWS/TEMP/WORK/EXCLWORK/Namibia/Estimates/namibia%20breweries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%20FILES/PROJECTS/JDA%20-%20ROTUNDA%20PARK%20PRECINCT%20PROJECT%20PHASE%202%20-%20Tender%20Document/1%20TENDER/5%20BOQ/BOQ%20in%20Excel%20Format/Rotunda%20Park%20Precinct%20Project%20-%20Phase%202%20%20BoQ%20-%20Pricing%2020160410-MN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misani/Documents/RAL%20T824/RAL%20Project/Copy%20of%20RAL%20T824%202016%20UPGRADING%20OF%20%20ROAD%20D1468%20AND%20P98.2%20Pricing%20Negotiated%2020171122%20Rev%20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/Users/lindiwe/AppData/Local/Temp/Rar$DIa0.507/Users/User/Desktop/Qauntity%20Surveying%20Department/Certificates/2014%20Projects/Jabulani%20Projects,%202014/Payment%20Certs%20-%20Jabulani/Cert%20no.%208%20Final%20Account/Jabulani%20Final%20Account%2004-11-2014.xls?74CEBB3A" TargetMode="External"/><Relationship Id="rId1" Type="http://schemas.openxmlformats.org/officeDocument/2006/relationships/externalLinkPath" Target="file:///\\74CEBB3A\Jabulani%20Final%20Account%2004-11-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an\CERTIFICATE%20Pro%20Forma%20Cert%2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%20FILES/PROJECTS/JRA%20Chiawelo%20Soweto/3%20MANAGEMENT/1%20Financial/1%20Payments%20Certificates/1%20Nyoni%20Projects/CERT%20No.2/Payment%20Certificate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ABILITY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00"/>
      <sheetName val="NP P&amp;Gs"/>
      <sheetName val="1300 "/>
      <sheetName val="1400"/>
      <sheetName val="1500"/>
      <sheetName val="1700"/>
      <sheetName val="1800"/>
      <sheetName val="2100"/>
      <sheetName val="2200"/>
      <sheetName val="2300"/>
      <sheetName val="3100"/>
      <sheetName val="3200"/>
      <sheetName val="3300 Opt A"/>
      <sheetName val="3300 Opt B"/>
      <sheetName val="3400"/>
      <sheetName val="3600"/>
      <sheetName val="4100"/>
      <sheetName val="4200"/>
      <sheetName val="5100"/>
      <sheetName val="5200"/>
      <sheetName val="5400"/>
      <sheetName val="5500"/>
      <sheetName val="5600"/>
      <sheetName val="5700"/>
      <sheetName val="5800"/>
      <sheetName val="5900"/>
      <sheetName val="8100"/>
      <sheetName val="B9000"/>
      <sheetName val="Part 1"/>
      <sheetName val="Part 2"/>
      <sheetName val="Part 3"/>
      <sheetName val="Part 4"/>
      <sheetName val="Part 5"/>
      <sheetName val="Part 6"/>
      <sheetName val="Sect D"/>
      <sheetName val="Summary Conventional Fill"/>
      <sheetName val="Summary Encapsulated Fill"/>
    </sheetNames>
    <sheetDataSet>
      <sheetData sheetId="0" refreshError="1">
        <row r="10">
          <cell r="Q10">
            <v>0.1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alcs"/>
      <sheetName val="Genral"/>
      <sheetName val="S of Q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&amp; Contents"/>
      <sheetName val="Fly Sheets"/>
      <sheetName val="Summary"/>
      <sheetName val="Executive Summary"/>
      <sheetName val="Summary Estimate"/>
      <sheetName val="Estimate Warehouse"/>
      <sheetName val="Estimate offices"/>
      <sheetName val="Estimate External Works"/>
      <sheetName val="Estimate Warehouse Ext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 Warehouse"/>
      <sheetName val="Cover &amp; Contents"/>
      <sheetName val="Fly Sheets"/>
      <sheetName val="Summary"/>
      <sheetName val="Executive Summary"/>
      <sheetName val="Summary Estimate"/>
      <sheetName val="Estimate offices"/>
      <sheetName val="Estimate External Works"/>
      <sheetName val="Estimate Warehouse Ext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 Ps &amp; Gs"/>
      <sheetName val="BoQ"/>
      <sheetName val="Electrical BoQ - Addendum 1"/>
      <sheetName val="All-in Labour Rate"/>
    </sheetNames>
    <sheetDataSet>
      <sheetData sheetId="0" refreshError="1">
        <row r="63">
          <cell r="C63">
            <v>16</v>
          </cell>
        </row>
      </sheetData>
      <sheetData sheetId="1" refreshError="1">
        <row r="5">
          <cell r="O5">
            <v>2.5000000000000001E-2</v>
          </cell>
        </row>
        <row r="8">
          <cell r="O8">
            <v>0</v>
          </cell>
        </row>
        <row r="17">
          <cell r="Q17">
            <v>403.94705845663918</v>
          </cell>
        </row>
        <row r="20">
          <cell r="R20">
            <v>1529.5</v>
          </cell>
        </row>
        <row r="23">
          <cell r="R23">
            <v>580</v>
          </cell>
        </row>
        <row r="25">
          <cell r="R25">
            <v>299.25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 PNG"/>
      <sheetName val="1200"/>
      <sheetName val="B12.05"/>
      <sheetName val="1300"/>
      <sheetName val="1400"/>
      <sheetName val="14.04"/>
      <sheetName val="1500"/>
      <sheetName val="1600"/>
      <sheetName val="1700"/>
      <sheetName val="1900"/>
      <sheetName val="2100"/>
      <sheetName val="2200"/>
      <sheetName val="3100"/>
      <sheetName val="3200"/>
      <sheetName val="3300"/>
      <sheetName val="3400"/>
      <sheetName val="3500"/>
      <sheetName val="3600"/>
      <sheetName val="4100"/>
      <sheetName val="4500"/>
      <sheetName val="5100"/>
      <sheetName val="5200"/>
      <sheetName val="5400"/>
      <sheetName val="5500"/>
      <sheetName val="5600"/>
      <sheetName val="5700"/>
      <sheetName val="5800"/>
      <sheetName val="5900"/>
      <sheetName val="7300"/>
      <sheetName val="8100"/>
      <sheetName val="Schedule C"/>
      <sheetName val="Schedule D"/>
      <sheetName val="Schedule D 2"/>
      <sheetName val="ROAD P98.2"/>
      <sheetName val="P98.2 SEC 14.00"/>
      <sheetName val="P98.2 SEC15.00"/>
      <sheetName val="P98.2 SEC 17.00"/>
      <sheetName val="P98.2 SEC 18.00"/>
      <sheetName val="P98.2 SEC 33.00"/>
      <sheetName val="P98.2 SEC 34.00"/>
      <sheetName val="P98.2 SEC 35.00"/>
      <sheetName val="P98.2 SEC 36.00"/>
      <sheetName val="P98.2 SEC 41.00"/>
      <sheetName val="P98.2 SEC 42.00"/>
      <sheetName val="P98.2 SEC 55.00"/>
      <sheetName val="P98.2 SEC 56.00"/>
      <sheetName val="P98.2 SEC 57.00"/>
      <sheetName val="P98.2 SEC 59.00"/>
      <sheetName val="P98.2 SEC 81.00"/>
      <sheetName val="B61.00"/>
      <sheetName val="B61.08"/>
      <sheetName val="B6400"/>
      <sheetName val="B5100"/>
      <sheetName val="OHS"/>
      <sheetName val="EMP"/>
      <sheetName val="SUMMARY"/>
    </sheetNames>
    <sheetDataSet>
      <sheetData sheetId="0"/>
      <sheetData sheetId="1" refreshError="1">
        <row r="10">
          <cell r="O10">
            <v>2565</v>
          </cell>
        </row>
        <row r="11">
          <cell r="O11">
            <v>2745</v>
          </cell>
        </row>
        <row r="12">
          <cell r="O12">
            <v>2400</v>
          </cell>
        </row>
        <row r="13">
          <cell r="O13">
            <v>5661</v>
          </cell>
        </row>
        <row r="14">
          <cell r="O14">
            <v>6201</v>
          </cell>
        </row>
        <row r="15">
          <cell r="O15">
            <v>2925</v>
          </cell>
        </row>
        <row r="17">
          <cell r="O17">
            <v>2295</v>
          </cell>
        </row>
        <row r="18">
          <cell r="O18">
            <v>281.7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VAT Invoice"/>
      <sheetName val="Statement"/>
      <sheetName val="Materials"/>
      <sheetName val="breakdown"/>
      <sheetName val="Electrical BoQ"/>
      <sheetName val="VO in SMME's Rate"/>
      <sheetName val="VO'4 Electrical"/>
      <sheetName val="Water pipe Protection"/>
      <sheetName val="Asphalt Base on Rd"/>
      <sheetName val="SI"/>
      <sheetName val="Other Works"/>
      <sheetName val="Trainings"/>
      <sheetName val="Ret Wall 330mm"/>
      <sheetName val="Taxi Hub"/>
      <sheetName val="Raised cross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4">
          <cell r="Q24">
            <v>2610</v>
          </cell>
        </row>
      </sheetData>
      <sheetData sheetId="14">
        <row r="3">
          <cell r="Q3">
            <v>2295</v>
          </cell>
        </row>
      </sheetData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age"/>
      <sheetName val="PAGE 1"/>
      <sheetName val="PAGE2"/>
      <sheetName val="PAGE3"/>
      <sheetName val="PAGE4"/>
      <sheetName val="PAGE5"/>
      <sheetName val="PAGE6"/>
      <sheetName val="PAGE7"/>
      <sheetName val="PAGE8"/>
      <sheetName val="PAGE9"/>
      <sheetName val="PAGE10"/>
      <sheetName val="PAGE11"/>
      <sheetName val="page12.1"/>
      <sheetName val="PAGE12"/>
      <sheetName val="RDP 9"/>
      <sheetName val="BEE 10"/>
      <sheetName val="BEE 11"/>
      <sheetName val="BEE 12"/>
      <sheetName val="BEE 13"/>
      <sheetName val="Cash Flow"/>
    </sheetNames>
    <sheetDataSet>
      <sheetData sheetId="0">
        <row r="38">
          <cell r="Q38">
            <v>5</v>
          </cell>
        </row>
      </sheetData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"/>
      <sheetName val="GENERAL"/>
      <sheetName val="DAYWORKS"/>
      <sheetName val="SITE CLEARANCE"/>
      <sheetName val="EARTHWORKS"/>
      <sheetName val="BEDDING"/>
      <sheetName val="STORMWATER DRAINAGE (Concrete)"/>
      <sheetName val="GABIONS"/>
      <sheetName val="TRENCHLESS"/>
      <sheetName val="ROAD CONSTRUCTION"/>
      <sheetName val="SUMMARY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INGENCIES@10%25%20(This%20amount%20is%20under%20the%20sole%20control%20of%20the%20employer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J1329"/>
  <sheetViews>
    <sheetView tabSelected="1" view="pageBreakPreview" topLeftCell="A1165" zoomScale="90" zoomScaleNormal="98" zoomScaleSheetLayoutView="90" workbookViewId="0">
      <selection activeCell="C28" sqref="C28"/>
    </sheetView>
  </sheetViews>
  <sheetFormatPr defaultColWidth="9.1796875" defaultRowHeight="12.5" x14ac:dyDescent="0.25"/>
  <cols>
    <col min="1" max="1" width="8.81640625" customWidth="1"/>
    <col min="2" max="2" width="9.1796875" customWidth="1"/>
    <col min="3" max="3" width="92.81640625" customWidth="1"/>
    <col min="4" max="4" width="10.7265625" customWidth="1"/>
    <col min="5" max="5" width="13.81640625" customWidth="1"/>
    <col min="6" max="6" width="14.26953125" customWidth="1"/>
    <col min="7" max="7" width="15.54296875" customWidth="1"/>
    <col min="10" max="10" width="13.1796875" bestFit="1" customWidth="1"/>
  </cols>
  <sheetData>
    <row r="1" spans="1:7" x14ac:dyDescent="0.25">
      <c r="A1" s="3" t="s">
        <v>205</v>
      </c>
      <c r="B1" s="4"/>
      <c r="C1" s="7"/>
      <c r="D1" s="4"/>
      <c r="E1" s="4"/>
      <c r="F1" s="51"/>
      <c r="G1" s="18"/>
    </row>
    <row r="2" spans="1:7" x14ac:dyDescent="0.25">
      <c r="A2" s="5" t="s">
        <v>260</v>
      </c>
      <c r="B2" s="6"/>
      <c r="C2" s="8"/>
      <c r="D2" s="6"/>
      <c r="E2" s="6"/>
      <c r="F2" s="53"/>
      <c r="G2" s="19"/>
    </row>
    <row r="3" spans="1:7" ht="13" thickBot="1" x14ac:dyDescent="0.3">
      <c r="A3" s="54" t="s">
        <v>206</v>
      </c>
      <c r="B3" s="55"/>
      <c r="C3" s="56"/>
      <c r="D3" s="55"/>
      <c r="E3" s="55"/>
      <c r="F3" s="57"/>
      <c r="G3" s="58"/>
    </row>
    <row r="4" spans="1:7" ht="13" thickBot="1" x14ac:dyDescent="0.3">
      <c r="A4" s="59"/>
      <c r="B4" s="51"/>
      <c r="C4" s="60"/>
      <c r="D4" s="51"/>
      <c r="E4" s="51"/>
      <c r="F4" s="493"/>
      <c r="G4" s="494"/>
    </row>
    <row r="5" spans="1:7" s="65" customFormat="1" ht="11" thickBot="1" x14ac:dyDescent="0.3">
      <c r="A5" s="61"/>
      <c r="B5" s="62"/>
      <c r="C5" s="63"/>
      <c r="D5" s="62"/>
      <c r="E5" s="64"/>
      <c r="F5" s="495" t="s">
        <v>16</v>
      </c>
      <c r="G5" s="494"/>
    </row>
    <row r="6" spans="1:7" s="65" customFormat="1" ht="11" thickBot="1" x14ac:dyDescent="0.3">
      <c r="A6" s="66" t="s">
        <v>0</v>
      </c>
      <c r="B6" s="67" t="s">
        <v>9</v>
      </c>
      <c r="C6" s="68" t="s">
        <v>1</v>
      </c>
      <c r="D6" s="69" t="s">
        <v>2</v>
      </c>
      <c r="E6" s="70" t="s">
        <v>3</v>
      </c>
      <c r="F6" s="66" t="s">
        <v>4</v>
      </c>
      <c r="G6" s="71" t="s">
        <v>5</v>
      </c>
    </row>
    <row r="7" spans="1:7" x14ac:dyDescent="0.25">
      <c r="A7" s="39"/>
      <c r="B7" s="40"/>
      <c r="C7" s="41"/>
      <c r="D7" s="72"/>
      <c r="E7" s="73"/>
      <c r="F7" s="74"/>
      <c r="G7" s="75"/>
    </row>
    <row r="8" spans="1:7" ht="15.5" x14ac:dyDescent="0.35">
      <c r="A8" s="296" t="s">
        <v>56</v>
      </c>
      <c r="B8" s="359"/>
      <c r="C8" s="307" t="s">
        <v>58</v>
      </c>
      <c r="D8" s="308"/>
      <c r="E8" s="309"/>
      <c r="F8" s="92"/>
      <c r="G8" s="310"/>
    </row>
    <row r="9" spans="1:7" ht="8.25" customHeight="1" x14ac:dyDescent="0.25">
      <c r="A9" s="1"/>
      <c r="B9" s="306"/>
      <c r="C9" s="311"/>
      <c r="D9" s="308"/>
      <c r="E9" s="309"/>
      <c r="F9" s="92"/>
      <c r="G9" s="310"/>
    </row>
    <row r="10" spans="1:7" ht="13" x14ac:dyDescent="0.25">
      <c r="A10" s="112" t="s">
        <v>23</v>
      </c>
      <c r="B10" s="113"/>
      <c r="C10" s="114" t="s">
        <v>59</v>
      </c>
      <c r="D10" s="115"/>
      <c r="E10" s="116"/>
      <c r="F10" s="182"/>
      <c r="G10" s="117"/>
    </row>
    <row r="11" spans="1:7" ht="13" x14ac:dyDescent="0.25">
      <c r="A11" s="118"/>
      <c r="B11" s="113"/>
      <c r="C11" s="114"/>
      <c r="D11" s="115"/>
      <c r="E11" s="116"/>
      <c r="F11" s="182"/>
      <c r="G11" s="119"/>
    </row>
    <row r="12" spans="1:7" x14ac:dyDescent="0.25">
      <c r="A12" s="118"/>
      <c r="B12" s="113"/>
      <c r="C12" s="115" t="s">
        <v>60</v>
      </c>
      <c r="D12" s="115" t="s">
        <v>32</v>
      </c>
      <c r="E12" s="116">
        <v>1</v>
      </c>
      <c r="F12" s="182">
        <v>100000</v>
      </c>
      <c r="G12" s="119">
        <f>E12*F12</f>
        <v>100000</v>
      </c>
    </row>
    <row r="13" spans="1:7" ht="13" x14ac:dyDescent="0.25">
      <c r="A13" s="112"/>
      <c r="B13" s="113"/>
      <c r="C13" s="114" t="s">
        <v>61</v>
      </c>
      <c r="D13" s="115" t="s">
        <v>6</v>
      </c>
      <c r="E13" s="116">
        <f>G12</f>
        <v>100000</v>
      </c>
      <c r="F13" s="396"/>
      <c r="G13" s="119">
        <f>E13*F13</f>
        <v>0</v>
      </c>
    </row>
    <row r="14" spans="1:7" ht="13" x14ac:dyDescent="0.25">
      <c r="A14" s="118"/>
      <c r="B14" s="113"/>
      <c r="C14" s="114"/>
      <c r="D14" s="115"/>
      <c r="E14" s="116"/>
      <c r="F14" s="182"/>
      <c r="G14" s="119"/>
    </row>
    <row r="15" spans="1:7" x14ac:dyDescent="0.25">
      <c r="A15" s="112"/>
      <c r="B15" s="113"/>
      <c r="C15" s="120"/>
      <c r="D15" s="115"/>
      <c r="E15" s="121"/>
      <c r="F15" s="182"/>
      <c r="G15" s="119"/>
    </row>
    <row r="16" spans="1:7" x14ac:dyDescent="0.25">
      <c r="A16" s="112"/>
      <c r="B16" s="113"/>
      <c r="C16" s="120"/>
      <c r="D16" s="123"/>
      <c r="E16" s="121"/>
      <c r="F16" s="182"/>
      <c r="G16" s="119"/>
    </row>
    <row r="17" spans="1:7" x14ac:dyDescent="0.25">
      <c r="A17" s="118" t="s">
        <v>57</v>
      </c>
      <c r="B17" s="113"/>
      <c r="C17" s="115" t="s">
        <v>194</v>
      </c>
      <c r="D17" s="115" t="s">
        <v>20</v>
      </c>
      <c r="E17" s="121">
        <v>1</v>
      </c>
      <c r="F17" s="182"/>
      <c r="G17" s="119">
        <f>E17*F17</f>
        <v>0</v>
      </c>
    </row>
    <row r="18" spans="1:7" x14ac:dyDescent="0.25">
      <c r="A18" s="112"/>
      <c r="B18" s="113"/>
      <c r="C18" s="120"/>
      <c r="D18" s="115"/>
      <c r="E18" s="121"/>
      <c r="F18" s="182"/>
      <c r="G18" s="119"/>
    </row>
    <row r="19" spans="1:7" ht="11.25" customHeight="1" x14ac:dyDescent="0.25">
      <c r="A19" s="112"/>
      <c r="B19" s="122"/>
      <c r="C19" s="120"/>
      <c r="D19" s="123"/>
      <c r="E19" s="121"/>
      <c r="F19" s="182"/>
      <c r="G19" s="119"/>
    </row>
    <row r="20" spans="1:7" ht="9" customHeight="1" x14ac:dyDescent="0.25">
      <c r="A20" s="112"/>
      <c r="B20" s="122"/>
      <c r="C20" s="120"/>
      <c r="D20" s="123"/>
      <c r="E20" s="121"/>
      <c r="F20" s="182"/>
      <c r="G20" s="119"/>
    </row>
    <row r="21" spans="1:7" x14ac:dyDescent="0.25">
      <c r="A21" s="112"/>
      <c r="B21" s="122"/>
      <c r="C21" s="120"/>
      <c r="D21" s="123"/>
      <c r="E21" s="121"/>
      <c r="F21" s="182"/>
      <c r="G21" s="119"/>
    </row>
    <row r="22" spans="1:7" x14ac:dyDescent="0.25">
      <c r="A22" s="118"/>
      <c r="B22" s="113"/>
      <c r="C22" s="115"/>
      <c r="D22" s="115"/>
      <c r="E22" s="121"/>
      <c r="F22" s="182"/>
      <c r="G22" s="119"/>
    </row>
    <row r="23" spans="1:7" ht="11.25" customHeight="1" x14ac:dyDescent="0.25">
      <c r="A23" s="124"/>
      <c r="B23" s="115"/>
      <c r="C23" s="114"/>
      <c r="D23" s="115"/>
      <c r="E23" s="121"/>
      <c r="F23" s="182"/>
      <c r="G23" s="119"/>
    </row>
    <row r="24" spans="1:7" x14ac:dyDescent="0.25">
      <c r="A24" s="118"/>
      <c r="B24" s="113"/>
      <c r="C24" s="115"/>
      <c r="D24" s="115"/>
      <c r="E24" s="121"/>
      <c r="F24" s="182"/>
      <c r="G24" s="119"/>
    </row>
    <row r="25" spans="1:7" ht="11.25" customHeight="1" x14ac:dyDescent="0.25">
      <c r="A25" s="112"/>
      <c r="B25" s="122"/>
      <c r="C25" s="120"/>
      <c r="D25" s="123"/>
      <c r="E25" s="121"/>
      <c r="F25" s="182"/>
      <c r="G25" s="119"/>
    </row>
    <row r="26" spans="1:7" x14ac:dyDescent="0.25">
      <c r="A26" s="118"/>
      <c r="B26" s="113"/>
      <c r="C26" s="115"/>
      <c r="D26" s="115"/>
      <c r="E26" s="121"/>
      <c r="F26" s="182"/>
      <c r="G26" s="119"/>
    </row>
    <row r="27" spans="1:7" x14ac:dyDescent="0.25">
      <c r="A27" s="125"/>
      <c r="B27" s="126"/>
      <c r="C27" s="127"/>
      <c r="D27" s="128"/>
      <c r="E27" s="121"/>
      <c r="F27" s="182"/>
      <c r="G27" s="119"/>
    </row>
    <row r="28" spans="1:7" ht="10.5" customHeight="1" x14ac:dyDescent="0.25">
      <c r="A28" s="118"/>
      <c r="B28" s="113"/>
      <c r="C28" s="115"/>
      <c r="D28" s="115"/>
      <c r="E28" s="121"/>
      <c r="F28" s="182"/>
      <c r="G28" s="119"/>
    </row>
    <row r="29" spans="1:7" x14ac:dyDescent="0.25">
      <c r="A29" s="112"/>
      <c r="B29" s="122"/>
      <c r="C29" s="120"/>
      <c r="D29" s="123"/>
      <c r="E29" s="121"/>
      <c r="F29" s="182"/>
      <c r="G29" s="119"/>
    </row>
    <row r="30" spans="1:7" x14ac:dyDescent="0.25">
      <c r="A30" s="112"/>
      <c r="B30" s="122"/>
      <c r="C30" s="120"/>
      <c r="D30" s="123"/>
      <c r="E30" s="121"/>
      <c r="F30" s="182"/>
      <c r="G30" s="119"/>
    </row>
    <row r="31" spans="1:7" x14ac:dyDescent="0.25">
      <c r="A31" s="112"/>
      <c r="B31" s="122"/>
      <c r="C31" s="120"/>
      <c r="D31" s="123"/>
      <c r="E31" s="121"/>
      <c r="F31" s="182"/>
      <c r="G31" s="119"/>
    </row>
    <row r="32" spans="1:7" x14ac:dyDescent="0.25">
      <c r="A32" s="112"/>
      <c r="B32" s="122"/>
      <c r="C32" s="120"/>
      <c r="D32" s="123"/>
      <c r="E32" s="121"/>
      <c r="F32" s="182"/>
      <c r="G32" s="119"/>
    </row>
    <row r="33" spans="1:7" x14ac:dyDescent="0.25">
      <c r="A33" s="112"/>
      <c r="B33" s="122"/>
      <c r="C33" s="120"/>
      <c r="D33" s="123"/>
      <c r="E33" s="121"/>
      <c r="F33" s="182"/>
      <c r="G33" s="119"/>
    </row>
    <row r="34" spans="1:7" x14ac:dyDescent="0.25">
      <c r="A34" s="112"/>
      <c r="B34" s="122"/>
      <c r="C34" s="120"/>
      <c r="D34" s="123"/>
      <c r="E34" s="121"/>
      <c r="F34" s="182"/>
      <c r="G34" s="119"/>
    </row>
    <row r="35" spans="1:7" ht="9.75" customHeight="1" x14ac:dyDescent="0.25">
      <c r="A35" s="112"/>
      <c r="B35" s="122"/>
      <c r="C35" s="120"/>
      <c r="D35" s="123"/>
      <c r="E35" s="121"/>
      <c r="F35" s="182"/>
      <c r="G35" s="119"/>
    </row>
    <row r="36" spans="1:7" s="76" customFormat="1" x14ac:dyDescent="0.2">
      <c r="A36" s="112"/>
      <c r="B36" s="122"/>
      <c r="C36" s="120"/>
      <c r="D36" s="123"/>
      <c r="E36" s="121"/>
      <c r="F36" s="182"/>
      <c r="G36" s="119"/>
    </row>
    <row r="37" spans="1:7" x14ac:dyDescent="0.25">
      <c r="A37" s="112"/>
      <c r="B37" s="122"/>
      <c r="C37" s="120"/>
      <c r="D37" s="123"/>
      <c r="E37" s="121"/>
      <c r="F37" s="182"/>
      <c r="G37" s="119"/>
    </row>
    <row r="38" spans="1:7" x14ac:dyDescent="0.25">
      <c r="A38" s="112"/>
      <c r="B38" s="122"/>
      <c r="C38" s="120"/>
      <c r="D38" s="123"/>
      <c r="E38" s="121"/>
      <c r="F38" s="182"/>
      <c r="G38" s="119"/>
    </row>
    <row r="39" spans="1:7" ht="13.9" customHeight="1" x14ac:dyDescent="0.25">
      <c r="A39" s="112"/>
      <c r="B39" s="122"/>
      <c r="C39" s="120"/>
      <c r="D39" s="123"/>
      <c r="E39" s="121"/>
      <c r="F39" s="182"/>
      <c r="G39" s="119"/>
    </row>
    <row r="40" spans="1:7" x14ac:dyDescent="0.25">
      <c r="A40" s="112"/>
      <c r="B40" s="122"/>
      <c r="C40" s="120"/>
      <c r="D40" s="123"/>
      <c r="E40" s="121"/>
      <c r="F40" s="182"/>
      <c r="G40" s="119"/>
    </row>
    <row r="41" spans="1:7" x14ac:dyDescent="0.25">
      <c r="A41" s="112"/>
      <c r="B41" s="122"/>
      <c r="C41" s="120"/>
      <c r="D41" s="123"/>
      <c r="E41" s="121"/>
      <c r="F41" s="182"/>
      <c r="G41" s="119"/>
    </row>
    <row r="42" spans="1:7" x14ac:dyDescent="0.25">
      <c r="A42" s="112"/>
      <c r="B42" s="122"/>
      <c r="C42" s="120"/>
      <c r="D42" s="123"/>
      <c r="E42" s="121"/>
      <c r="F42" s="182"/>
      <c r="G42" s="119"/>
    </row>
    <row r="43" spans="1:7" ht="10.5" customHeight="1" x14ac:dyDescent="0.25">
      <c r="A43" s="112"/>
      <c r="B43" s="122"/>
      <c r="C43" s="120"/>
      <c r="D43" s="123"/>
      <c r="E43" s="121"/>
      <c r="F43" s="182"/>
      <c r="G43" s="119"/>
    </row>
    <row r="44" spans="1:7" ht="10.5" customHeight="1" x14ac:dyDescent="0.25">
      <c r="A44" s="112"/>
      <c r="B44" s="122"/>
      <c r="C44" s="120"/>
      <c r="D44" s="123"/>
      <c r="E44" s="121"/>
      <c r="F44" s="182"/>
      <c r="G44" s="119"/>
    </row>
    <row r="45" spans="1:7" ht="21" customHeight="1" x14ac:dyDescent="0.25">
      <c r="A45" s="112"/>
      <c r="B45" s="122"/>
      <c r="C45" s="120"/>
      <c r="D45" s="123"/>
      <c r="E45" s="121"/>
      <c r="F45" s="182"/>
      <c r="G45" s="119"/>
    </row>
    <row r="46" spans="1:7" ht="10.5" customHeight="1" x14ac:dyDescent="0.25">
      <c r="A46" s="112"/>
      <c r="B46" s="122"/>
      <c r="C46" s="120"/>
      <c r="D46" s="123"/>
      <c r="E46" s="121"/>
      <c r="F46" s="182"/>
      <c r="G46" s="119"/>
    </row>
    <row r="47" spans="1:7" ht="10.5" customHeight="1" x14ac:dyDescent="0.25">
      <c r="A47" s="112"/>
      <c r="B47" s="122"/>
      <c r="C47" s="120"/>
      <c r="D47" s="123"/>
      <c r="E47" s="121"/>
      <c r="F47" s="182"/>
      <c r="G47" s="119"/>
    </row>
    <row r="48" spans="1:7" ht="10.5" customHeight="1" x14ac:dyDescent="0.25">
      <c r="A48" s="1"/>
      <c r="B48" s="306"/>
      <c r="C48" s="311"/>
      <c r="D48" s="308"/>
      <c r="E48" s="312"/>
      <c r="F48" s="92"/>
      <c r="G48" s="310"/>
    </row>
    <row r="49" spans="1:7" ht="10.5" customHeight="1" x14ac:dyDescent="0.25">
      <c r="A49" s="1"/>
      <c r="B49" s="306"/>
      <c r="C49" s="311"/>
      <c r="D49" s="308"/>
      <c r="E49" s="312"/>
      <c r="F49" s="92"/>
      <c r="G49" s="310"/>
    </row>
    <row r="50" spans="1:7" ht="10.5" customHeight="1" x14ac:dyDescent="0.25">
      <c r="A50" s="1"/>
      <c r="B50" s="306"/>
      <c r="C50" s="311"/>
      <c r="D50" s="308"/>
      <c r="E50" s="312"/>
      <c r="F50" s="92"/>
      <c r="G50" s="310"/>
    </row>
    <row r="51" spans="1:7" ht="10.5" customHeight="1" x14ac:dyDescent="0.25">
      <c r="A51" s="1"/>
      <c r="B51" s="306"/>
      <c r="C51" s="311"/>
      <c r="D51" s="308"/>
      <c r="E51" s="312"/>
      <c r="F51" s="92"/>
      <c r="G51" s="310"/>
    </row>
    <row r="52" spans="1:7" ht="10.5" customHeight="1" x14ac:dyDescent="0.25">
      <c r="A52" s="1"/>
      <c r="B52" s="306"/>
      <c r="C52" s="311"/>
      <c r="D52" s="308"/>
      <c r="E52" s="312"/>
      <c r="F52" s="92"/>
      <c r="G52" s="310"/>
    </row>
    <row r="53" spans="1:7" ht="10.5" customHeight="1" x14ac:dyDescent="0.25">
      <c r="A53" s="1"/>
      <c r="B53" s="306"/>
      <c r="C53" s="311"/>
      <c r="D53" s="308"/>
      <c r="E53" s="312"/>
      <c r="F53" s="92"/>
      <c r="G53" s="310"/>
    </row>
    <row r="54" spans="1:7" ht="10.5" customHeight="1" x14ac:dyDescent="0.25">
      <c r="A54" s="1"/>
      <c r="B54" s="306"/>
      <c r="C54" s="311"/>
      <c r="D54" s="308"/>
      <c r="E54" s="312"/>
      <c r="F54" s="92"/>
      <c r="G54" s="310"/>
    </row>
    <row r="55" spans="1:7" ht="10.5" customHeight="1" x14ac:dyDescent="0.25">
      <c r="A55" s="1"/>
      <c r="B55" s="306"/>
      <c r="C55" s="311"/>
      <c r="D55" s="308"/>
      <c r="E55" s="312"/>
      <c r="F55" s="92"/>
      <c r="G55" s="310"/>
    </row>
    <row r="56" spans="1:7" ht="10.5" customHeight="1" x14ac:dyDescent="0.25">
      <c r="A56" s="1"/>
      <c r="B56" s="306"/>
      <c r="C56" s="311"/>
      <c r="D56" s="308"/>
      <c r="E56" s="312"/>
      <c r="F56" s="92"/>
      <c r="G56" s="310"/>
    </row>
    <row r="57" spans="1:7" ht="10.5" customHeight="1" x14ac:dyDescent="0.25">
      <c r="A57" s="1"/>
      <c r="B57" s="306"/>
      <c r="C57" s="311"/>
      <c r="D57" s="308"/>
      <c r="E57" s="312"/>
      <c r="F57" s="92"/>
      <c r="G57" s="310"/>
    </row>
    <row r="58" spans="1:7" ht="10.5" customHeight="1" x14ac:dyDescent="0.25">
      <c r="A58" s="1"/>
      <c r="B58" s="306"/>
      <c r="C58" s="311"/>
      <c r="D58" s="308"/>
      <c r="E58" s="312"/>
      <c r="F58" s="92"/>
      <c r="G58" s="310"/>
    </row>
    <row r="59" spans="1:7" ht="10.5" customHeight="1" x14ac:dyDescent="0.25">
      <c r="A59" s="1"/>
      <c r="B59" s="306"/>
      <c r="C59" s="311"/>
      <c r="D59" s="308"/>
      <c r="E59" s="312"/>
      <c r="F59" s="92"/>
      <c r="G59" s="310"/>
    </row>
    <row r="60" spans="1:7" ht="10.5" customHeight="1" x14ac:dyDescent="0.25">
      <c r="A60" s="1"/>
      <c r="B60" s="306"/>
      <c r="C60" s="311"/>
      <c r="D60" s="308"/>
      <c r="E60" s="312"/>
      <c r="F60" s="92"/>
      <c r="G60" s="310"/>
    </row>
    <row r="61" spans="1:7" ht="10.5" customHeight="1" x14ac:dyDescent="0.25">
      <c r="A61" s="1"/>
      <c r="B61" s="306"/>
      <c r="C61" s="311"/>
      <c r="D61" s="308"/>
      <c r="E61" s="312"/>
      <c r="F61" s="92"/>
      <c r="G61" s="310"/>
    </row>
    <row r="62" spans="1:7" ht="10.5" customHeight="1" x14ac:dyDescent="0.25">
      <c r="A62" s="1"/>
      <c r="B62" s="306"/>
      <c r="C62" s="311"/>
      <c r="D62" s="308"/>
      <c r="E62" s="312"/>
      <c r="F62" s="92"/>
      <c r="G62" s="310"/>
    </row>
    <row r="63" spans="1:7" ht="10.5" customHeight="1" x14ac:dyDescent="0.25">
      <c r="A63" s="1"/>
      <c r="B63" s="306"/>
      <c r="C63" s="311"/>
      <c r="D63" s="308"/>
      <c r="E63" s="312"/>
      <c r="F63" s="92"/>
      <c r="G63" s="310"/>
    </row>
    <row r="64" spans="1:7" ht="10.5" customHeight="1" x14ac:dyDescent="0.25">
      <c r="A64" s="1"/>
      <c r="B64" s="306"/>
      <c r="C64" s="311"/>
      <c r="D64" s="308"/>
      <c r="E64" s="312"/>
      <c r="F64" s="92"/>
      <c r="G64" s="310"/>
    </row>
    <row r="65" spans="1:7" ht="10.5" customHeight="1" x14ac:dyDescent="0.25">
      <c r="A65" s="1"/>
      <c r="B65" s="306"/>
      <c r="C65" s="311"/>
      <c r="D65" s="308"/>
      <c r="E65" s="312"/>
      <c r="F65" s="92"/>
      <c r="G65" s="310"/>
    </row>
    <row r="66" spans="1:7" ht="10.5" customHeight="1" x14ac:dyDescent="0.25">
      <c r="A66" s="1"/>
      <c r="B66" s="306"/>
      <c r="C66" s="313"/>
      <c r="D66" s="308"/>
      <c r="E66" s="312"/>
      <c r="F66" s="92"/>
      <c r="G66" s="310"/>
    </row>
    <row r="67" spans="1:7" ht="10.5" customHeight="1" x14ac:dyDescent="0.25">
      <c r="A67" s="1"/>
      <c r="B67" s="306"/>
      <c r="C67" s="314"/>
      <c r="D67" s="308"/>
      <c r="E67" s="312"/>
      <c r="F67" s="92"/>
      <c r="G67" s="310"/>
    </row>
    <row r="68" spans="1:7" ht="10.5" customHeight="1" x14ac:dyDescent="0.25">
      <c r="A68" s="46"/>
      <c r="B68" s="315"/>
      <c r="C68" s="314"/>
      <c r="D68" s="316"/>
      <c r="E68" s="317"/>
      <c r="F68" s="318"/>
      <c r="G68" s="319"/>
    </row>
    <row r="69" spans="1:7" ht="10.5" customHeight="1" x14ac:dyDescent="0.25">
      <c r="A69" s="46"/>
      <c r="B69" s="315"/>
      <c r="C69" s="314"/>
      <c r="D69" s="316"/>
      <c r="E69" s="317"/>
      <c r="F69" s="318"/>
      <c r="G69" s="319"/>
    </row>
    <row r="70" spans="1:7" ht="10.5" customHeight="1" x14ac:dyDescent="0.25">
      <c r="A70" s="46"/>
      <c r="B70" s="315"/>
      <c r="C70" s="314"/>
      <c r="D70" s="316"/>
      <c r="E70" s="317"/>
      <c r="F70" s="318"/>
      <c r="G70" s="319"/>
    </row>
    <row r="71" spans="1:7" ht="10.5" customHeight="1" x14ac:dyDescent="0.25">
      <c r="A71" s="46"/>
      <c r="B71" s="315"/>
      <c r="C71" s="314"/>
      <c r="D71" s="316"/>
      <c r="E71" s="317"/>
      <c r="F71" s="318"/>
      <c r="G71" s="319"/>
    </row>
    <row r="72" spans="1:7" ht="10.5" customHeight="1" x14ac:dyDescent="0.25">
      <c r="A72" s="46"/>
      <c r="B72" s="315"/>
      <c r="C72" s="314"/>
      <c r="D72" s="316"/>
      <c r="E72" s="317"/>
      <c r="F72" s="318"/>
      <c r="G72" s="319"/>
    </row>
    <row r="73" spans="1:7" ht="10.5" customHeight="1" x14ac:dyDescent="0.25">
      <c r="A73" s="46"/>
      <c r="B73" s="315"/>
      <c r="C73" s="314"/>
      <c r="D73" s="316"/>
      <c r="E73" s="317"/>
      <c r="F73" s="318"/>
      <c r="G73" s="319"/>
    </row>
    <row r="74" spans="1:7" ht="10.5" customHeight="1" x14ac:dyDescent="0.25">
      <c r="A74" s="46"/>
      <c r="B74" s="315"/>
      <c r="C74" s="314"/>
      <c r="D74" s="316"/>
      <c r="E74" s="317"/>
      <c r="F74" s="318"/>
      <c r="G74" s="319"/>
    </row>
    <row r="75" spans="1:7" ht="10.5" customHeight="1" x14ac:dyDescent="0.25">
      <c r="A75" s="1"/>
      <c r="B75" s="306"/>
      <c r="C75" s="311"/>
      <c r="D75" s="308"/>
      <c r="E75" s="312"/>
      <c r="F75" s="92"/>
      <c r="G75" s="310"/>
    </row>
    <row r="76" spans="1:7" ht="10.5" customHeight="1" x14ac:dyDescent="0.25">
      <c r="A76" s="1"/>
      <c r="B76" s="306"/>
      <c r="C76" s="311"/>
      <c r="D76" s="308"/>
      <c r="E76" s="312"/>
      <c r="F76" s="92"/>
      <c r="G76" s="310"/>
    </row>
    <row r="77" spans="1:7" ht="10.5" customHeight="1" x14ac:dyDescent="0.25">
      <c r="A77" s="1"/>
      <c r="B77" s="306"/>
      <c r="C77" s="311"/>
      <c r="D77" s="308"/>
      <c r="E77" s="312"/>
      <c r="F77" s="92"/>
      <c r="G77" s="310"/>
    </row>
    <row r="78" spans="1:7" ht="10.5" customHeight="1" x14ac:dyDescent="0.25">
      <c r="A78" s="1"/>
      <c r="B78" s="306"/>
      <c r="C78" s="311"/>
      <c r="D78" s="308"/>
      <c r="E78" s="312"/>
      <c r="F78" s="92"/>
      <c r="G78" s="310"/>
    </row>
    <row r="79" spans="1:7" ht="10.5" customHeight="1" x14ac:dyDescent="0.25">
      <c r="A79" s="1"/>
      <c r="B79" s="306"/>
      <c r="C79" s="311"/>
      <c r="D79" s="308"/>
      <c r="E79" s="312"/>
      <c r="F79" s="92"/>
      <c r="G79" s="310"/>
    </row>
    <row r="80" spans="1:7" ht="10.5" customHeight="1" x14ac:dyDescent="0.25">
      <c r="A80" s="1"/>
      <c r="B80" s="306"/>
      <c r="C80" s="311"/>
      <c r="D80" s="308"/>
      <c r="E80" s="312"/>
      <c r="F80" s="92"/>
      <c r="G80" s="310"/>
    </row>
    <row r="81" spans="1:7" ht="10.5" customHeight="1" x14ac:dyDescent="0.25">
      <c r="A81" s="1"/>
      <c r="B81" s="306"/>
      <c r="C81" s="311"/>
      <c r="D81" s="308"/>
      <c r="E81" s="312"/>
      <c r="F81" s="92"/>
      <c r="G81" s="310"/>
    </row>
    <row r="82" spans="1:7" ht="10.5" customHeight="1" x14ac:dyDescent="0.25">
      <c r="A82" s="1"/>
      <c r="B82" s="306"/>
      <c r="C82" s="311"/>
      <c r="D82" s="308"/>
      <c r="E82" s="312"/>
      <c r="F82" s="92"/>
      <c r="G82" s="310"/>
    </row>
    <row r="83" spans="1:7" ht="10.5" customHeight="1" x14ac:dyDescent="0.25">
      <c r="A83" s="1"/>
      <c r="B83" s="306"/>
      <c r="C83" s="311"/>
      <c r="D83" s="308"/>
      <c r="E83" s="312"/>
      <c r="F83" s="92"/>
      <c r="G83" s="310"/>
    </row>
    <row r="84" spans="1:7" ht="10.5" customHeight="1" x14ac:dyDescent="0.25">
      <c r="A84" s="1"/>
      <c r="B84" s="306"/>
      <c r="C84" s="311"/>
      <c r="D84" s="308"/>
      <c r="E84" s="312"/>
      <c r="F84" s="92"/>
      <c r="G84" s="310"/>
    </row>
    <row r="85" spans="1:7" ht="10.5" customHeight="1" x14ac:dyDescent="0.25">
      <c r="A85" s="1"/>
      <c r="B85" s="306"/>
      <c r="C85" s="311"/>
      <c r="D85" s="308"/>
      <c r="E85" s="312"/>
      <c r="F85" s="92"/>
      <c r="G85" s="310"/>
    </row>
    <row r="86" spans="1:7" ht="10.5" customHeight="1" x14ac:dyDescent="0.25">
      <c r="A86" s="1"/>
      <c r="B86" s="306"/>
      <c r="C86" s="311"/>
      <c r="D86" s="308"/>
      <c r="E86" s="312"/>
      <c r="F86" s="92"/>
      <c r="G86" s="310"/>
    </row>
    <row r="87" spans="1:7" ht="10.5" customHeight="1" x14ac:dyDescent="0.25">
      <c r="A87" s="1"/>
      <c r="B87" s="306"/>
      <c r="C87" s="311"/>
      <c r="D87" s="308"/>
      <c r="E87" s="312"/>
      <c r="F87" s="92"/>
      <c r="G87" s="310"/>
    </row>
    <row r="88" spans="1:7" ht="10.5" customHeight="1" x14ac:dyDescent="0.25">
      <c r="A88" s="1"/>
      <c r="B88" s="306"/>
      <c r="C88" s="311"/>
      <c r="D88" s="308"/>
      <c r="E88" s="312"/>
      <c r="F88" s="92"/>
      <c r="G88" s="310"/>
    </row>
    <row r="89" spans="1:7" ht="10.5" customHeight="1" x14ac:dyDescent="0.25">
      <c r="A89" s="1"/>
      <c r="B89" s="306"/>
      <c r="C89" s="311"/>
      <c r="D89" s="308"/>
      <c r="E89" s="312"/>
      <c r="F89" s="92"/>
      <c r="G89" s="310"/>
    </row>
    <row r="90" spans="1:7" ht="10.5" customHeight="1" x14ac:dyDescent="0.25">
      <c r="A90" s="1"/>
      <c r="B90" s="306"/>
      <c r="C90" s="311"/>
      <c r="D90" s="308"/>
      <c r="E90" s="312"/>
      <c r="F90" s="92"/>
      <c r="G90" s="310"/>
    </row>
    <row r="91" spans="1:7" ht="10.5" customHeight="1" x14ac:dyDescent="0.25">
      <c r="A91" s="1"/>
      <c r="B91" s="306"/>
      <c r="C91" s="311"/>
      <c r="D91" s="308"/>
      <c r="E91" s="312"/>
      <c r="F91" s="92"/>
      <c r="G91" s="310"/>
    </row>
    <row r="92" spans="1:7" ht="10.5" customHeight="1" x14ac:dyDescent="0.25">
      <c r="A92" s="1"/>
      <c r="B92" s="306"/>
      <c r="C92" s="311"/>
      <c r="D92" s="308"/>
      <c r="E92" s="312"/>
      <c r="F92" s="92"/>
      <c r="G92" s="310"/>
    </row>
    <row r="93" spans="1:7" ht="10.5" customHeight="1" x14ac:dyDescent="0.25">
      <c r="A93" s="1"/>
      <c r="B93" s="306"/>
      <c r="C93" s="311"/>
      <c r="D93" s="308"/>
      <c r="E93" s="312"/>
      <c r="F93" s="92"/>
      <c r="G93" s="310"/>
    </row>
    <row r="94" spans="1:7" ht="10.5" customHeight="1" x14ac:dyDescent="0.25">
      <c r="A94" s="1"/>
      <c r="B94" s="306"/>
      <c r="C94" s="311"/>
      <c r="D94" s="308"/>
      <c r="E94" s="312"/>
      <c r="F94" s="92"/>
      <c r="G94" s="310"/>
    </row>
    <row r="95" spans="1:7" ht="10.5" customHeight="1" x14ac:dyDescent="0.25">
      <c r="A95" s="1"/>
      <c r="B95" s="306"/>
      <c r="C95" s="311"/>
      <c r="D95" s="308"/>
      <c r="E95" s="312"/>
      <c r="F95" s="92"/>
      <c r="G95" s="310"/>
    </row>
    <row r="96" spans="1:7" ht="10.5" customHeight="1" x14ac:dyDescent="0.25">
      <c r="A96" s="1"/>
      <c r="B96" s="306"/>
      <c r="C96" s="311"/>
      <c r="D96" s="308"/>
      <c r="E96" s="312"/>
      <c r="F96" s="92"/>
      <c r="G96" s="310"/>
    </row>
    <row r="97" spans="1:7" ht="10.5" customHeight="1" x14ac:dyDescent="0.25">
      <c r="A97" s="1"/>
      <c r="B97" s="306"/>
      <c r="C97" s="311"/>
      <c r="D97" s="308"/>
      <c r="E97" s="312"/>
      <c r="F97" s="92"/>
      <c r="G97" s="310"/>
    </row>
    <row r="98" spans="1:7" ht="10.5" customHeight="1" x14ac:dyDescent="0.25">
      <c r="A98" s="1"/>
      <c r="B98" s="306"/>
      <c r="C98" s="311"/>
      <c r="D98" s="308"/>
      <c r="E98" s="312"/>
      <c r="F98" s="92"/>
      <c r="G98" s="310"/>
    </row>
    <row r="99" spans="1:7" ht="10.5" customHeight="1" x14ac:dyDescent="0.25">
      <c r="A99" s="1"/>
      <c r="B99" s="306"/>
      <c r="C99" s="311"/>
      <c r="D99" s="308"/>
      <c r="E99" s="312"/>
      <c r="F99" s="92"/>
      <c r="G99" s="310"/>
    </row>
    <row r="100" spans="1:7" ht="10.5" customHeight="1" x14ac:dyDescent="0.25">
      <c r="A100" s="1"/>
      <c r="B100" s="306"/>
      <c r="C100" s="311"/>
      <c r="D100" s="308"/>
      <c r="E100" s="312"/>
      <c r="F100" s="92"/>
      <c r="G100" s="310"/>
    </row>
    <row r="101" spans="1:7" ht="10.5" customHeight="1" x14ac:dyDescent="0.25">
      <c r="A101" s="1"/>
      <c r="B101" s="306"/>
      <c r="C101" s="311"/>
      <c r="D101" s="308"/>
      <c r="E101" s="312"/>
      <c r="F101" s="92"/>
      <c r="G101" s="310"/>
    </row>
    <row r="102" spans="1:7" ht="10.5" customHeight="1" x14ac:dyDescent="0.25">
      <c r="A102" s="1"/>
      <c r="B102" s="306"/>
      <c r="C102" s="311"/>
      <c r="D102" s="308"/>
      <c r="E102" s="312"/>
      <c r="F102" s="92"/>
      <c r="G102" s="310"/>
    </row>
    <row r="103" spans="1:7" ht="15" customHeight="1" x14ac:dyDescent="0.3">
      <c r="A103" s="2"/>
      <c r="B103" s="306"/>
      <c r="C103" s="320"/>
      <c r="D103" s="308"/>
      <c r="E103" s="317"/>
      <c r="F103" s="92"/>
      <c r="G103" s="310"/>
    </row>
    <row r="104" spans="1:7" ht="13" x14ac:dyDescent="0.3">
      <c r="A104" s="1"/>
      <c r="B104" s="306"/>
      <c r="C104" s="320"/>
      <c r="D104" s="308"/>
      <c r="E104" s="312"/>
      <c r="F104" s="92"/>
      <c r="G104" s="310"/>
    </row>
    <row r="105" spans="1:7" x14ac:dyDescent="0.25">
      <c r="A105" s="1"/>
      <c r="B105" s="306"/>
      <c r="C105" s="311"/>
      <c r="D105" s="308"/>
      <c r="E105" s="312"/>
      <c r="F105" s="92"/>
      <c r="G105" s="310"/>
    </row>
    <row r="106" spans="1:7" x14ac:dyDescent="0.25">
      <c r="A106" s="1"/>
      <c r="B106" s="306"/>
      <c r="C106" s="311"/>
      <c r="D106" s="308"/>
      <c r="E106" s="312"/>
      <c r="F106" s="92"/>
      <c r="G106" s="310"/>
    </row>
    <row r="107" spans="1:7" x14ac:dyDescent="0.25">
      <c r="A107" s="1"/>
      <c r="B107" s="306"/>
      <c r="C107" s="311"/>
      <c r="D107" s="308"/>
      <c r="E107" s="312"/>
      <c r="F107" s="92"/>
      <c r="G107" s="310"/>
    </row>
    <row r="108" spans="1:7" ht="13" thickBot="1" x14ac:dyDescent="0.3">
      <c r="A108" s="77"/>
      <c r="B108" s="321"/>
      <c r="C108" s="303"/>
      <c r="D108" s="43"/>
      <c r="E108" s="92"/>
      <c r="F108" s="92"/>
      <c r="G108" s="310"/>
    </row>
    <row r="109" spans="1:7" x14ac:dyDescent="0.25">
      <c r="A109" s="78"/>
      <c r="B109" s="322"/>
      <c r="C109" s="323"/>
      <c r="D109" s="324"/>
      <c r="E109" s="324"/>
      <c r="F109" s="324"/>
      <c r="G109" s="325"/>
    </row>
    <row r="110" spans="1:7" ht="13.5" thickBot="1" x14ac:dyDescent="0.35">
      <c r="A110" s="79" t="s">
        <v>25</v>
      </c>
      <c r="B110" s="326"/>
      <c r="C110" s="327"/>
      <c r="D110" s="45"/>
      <c r="E110" s="45"/>
      <c r="F110" s="45"/>
      <c r="G110" s="328">
        <f>SUM(G12:G108)</f>
        <v>100000</v>
      </c>
    </row>
    <row r="111" spans="1:7" ht="13" x14ac:dyDescent="0.3">
      <c r="A111" s="51"/>
      <c r="B111" s="386"/>
      <c r="C111" s="387"/>
      <c r="D111" s="322"/>
      <c r="E111" s="322"/>
      <c r="F111" s="322"/>
      <c r="G111" s="388"/>
    </row>
    <row r="112" spans="1:7" ht="10.5" customHeight="1" thickBot="1" x14ac:dyDescent="0.3">
      <c r="A112" s="389"/>
      <c r="B112" s="329"/>
      <c r="C112" s="390"/>
      <c r="D112" s="329"/>
      <c r="E112" s="329"/>
      <c r="F112" s="329"/>
      <c r="G112" s="385"/>
    </row>
    <row r="113" spans="1:10" s="65" customFormat="1" ht="13.5" thickBot="1" x14ac:dyDescent="0.35">
      <c r="A113" s="61"/>
      <c r="B113" s="331"/>
      <c r="C113" s="332"/>
      <c r="D113" s="331"/>
      <c r="E113" s="333"/>
      <c r="F113" s="491" t="s">
        <v>16</v>
      </c>
      <c r="G113" s="492"/>
    </row>
    <row r="114" spans="1:10" s="65" customFormat="1" ht="13.5" thickBot="1" x14ac:dyDescent="0.35">
      <c r="A114" s="66" t="s">
        <v>0</v>
      </c>
      <c r="B114" s="334" t="s">
        <v>9</v>
      </c>
      <c r="C114" s="335" t="s">
        <v>1</v>
      </c>
      <c r="D114" s="336" t="s">
        <v>2</v>
      </c>
      <c r="E114" s="337" t="s">
        <v>3</v>
      </c>
      <c r="F114" s="338" t="s">
        <v>4</v>
      </c>
      <c r="G114" s="339" t="s">
        <v>5</v>
      </c>
    </row>
    <row r="115" spans="1:10" s="53" customFormat="1" ht="13" x14ac:dyDescent="0.3">
      <c r="A115" s="81"/>
      <c r="B115" s="340"/>
      <c r="C115" s="136" t="s">
        <v>68</v>
      </c>
      <c r="D115" s="341"/>
      <c r="E115" s="341"/>
      <c r="F115" s="341"/>
      <c r="G115" s="466"/>
    </row>
    <row r="116" spans="1:10" ht="13" x14ac:dyDescent="0.25">
      <c r="A116" s="298">
        <v>1300</v>
      </c>
      <c r="B116" s="135"/>
      <c r="D116" s="137"/>
      <c r="E116" s="138"/>
      <c r="F116" s="138"/>
      <c r="G116" s="139"/>
    </row>
    <row r="117" spans="1:10" ht="9.75" customHeight="1" x14ac:dyDescent="0.25">
      <c r="A117" s="297"/>
      <c r="B117" s="135"/>
      <c r="C117" s="140" t="s">
        <v>69</v>
      </c>
      <c r="D117" s="137"/>
      <c r="E117" s="138"/>
      <c r="F117" s="138"/>
      <c r="G117" s="139"/>
    </row>
    <row r="118" spans="1:10" ht="20.25" customHeight="1" x14ac:dyDescent="0.25">
      <c r="A118" s="112"/>
      <c r="B118" s="135"/>
      <c r="C118" s="141"/>
      <c r="D118" s="142"/>
      <c r="E118" s="142"/>
      <c r="F118" s="143"/>
      <c r="G118" s="139"/>
    </row>
    <row r="119" spans="1:10" x14ac:dyDescent="0.25">
      <c r="A119" s="297">
        <v>13.01</v>
      </c>
      <c r="B119" s="135"/>
      <c r="C119" s="115" t="s">
        <v>70</v>
      </c>
      <c r="D119" s="137"/>
      <c r="E119" s="144"/>
      <c r="F119" s="138"/>
      <c r="G119" s="145"/>
    </row>
    <row r="120" spans="1:10" x14ac:dyDescent="0.25">
      <c r="A120" s="146"/>
      <c r="B120" s="122"/>
      <c r="C120" s="120"/>
      <c r="D120" s="129"/>
      <c r="E120" s="142"/>
      <c r="F120" s="147"/>
      <c r="G120" s="117"/>
    </row>
    <row r="121" spans="1:10" ht="25.5" customHeight="1" x14ac:dyDescent="0.25">
      <c r="A121" s="148" t="s">
        <v>62</v>
      </c>
      <c r="B121" s="149"/>
      <c r="C121" s="150" t="s">
        <v>71</v>
      </c>
      <c r="D121" s="129" t="s">
        <v>72</v>
      </c>
      <c r="E121" s="300">
        <v>1</v>
      </c>
      <c r="F121" s="147"/>
      <c r="G121" s="117"/>
    </row>
    <row r="122" spans="1:10" x14ac:dyDescent="0.25">
      <c r="A122" s="148"/>
      <c r="B122" s="149"/>
      <c r="C122" s="120"/>
      <c r="D122" s="129"/>
      <c r="E122" s="300"/>
      <c r="F122" s="147"/>
      <c r="G122" s="117"/>
    </row>
    <row r="123" spans="1:10" x14ac:dyDescent="0.25">
      <c r="A123" s="148" t="s">
        <v>63</v>
      </c>
      <c r="B123" s="122"/>
      <c r="C123" s="120" t="s">
        <v>73</v>
      </c>
      <c r="D123" s="129" t="s">
        <v>72</v>
      </c>
      <c r="E123" s="300">
        <v>1</v>
      </c>
      <c r="F123" s="147" t="s">
        <v>74</v>
      </c>
      <c r="G123" s="117"/>
    </row>
    <row r="124" spans="1:10" x14ac:dyDescent="0.25">
      <c r="A124" s="148"/>
      <c r="B124" s="122"/>
      <c r="C124" s="120"/>
      <c r="D124" s="129"/>
      <c r="E124" s="300"/>
      <c r="F124" s="152"/>
      <c r="G124" s="117"/>
    </row>
    <row r="125" spans="1:10" x14ac:dyDescent="0.25">
      <c r="A125" s="148" t="s">
        <v>64</v>
      </c>
      <c r="B125" s="149"/>
      <c r="C125" s="150" t="s">
        <v>75</v>
      </c>
      <c r="D125" s="129" t="s">
        <v>27</v>
      </c>
      <c r="E125" s="300">
        <v>3</v>
      </c>
      <c r="F125" s="152"/>
      <c r="G125" s="119">
        <f>E125*F125</f>
        <v>0</v>
      </c>
      <c r="J125" s="288"/>
    </row>
    <row r="126" spans="1:10" x14ac:dyDescent="0.25">
      <c r="A126" s="148"/>
      <c r="B126" s="149"/>
      <c r="C126" s="120"/>
      <c r="D126" s="129"/>
      <c r="E126" s="299"/>
      <c r="F126" s="152"/>
      <c r="G126" s="117"/>
      <c r="J126" s="288"/>
    </row>
    <row r="127" spans="1:10" x14ac:dyDescent="0.25">
      <c r="A127" s="148" t="s">
        <v>65</v>
      </c>
      <c r="B127" s="149"/>
      <c r="C127" s="120" t="s">
        <v>76</v>
      </c>
      <c r="D127" s="129"/>
      <c r="E127" s="300"/>
      <c r="F127" s="152"/>
      <c r="G127" s="117"/>
    </row>
    <row r="128" spans="1:10" x14ac:dyDescent="0.25">
      <c r="A128" s="148"/>
      <c r="B128" s="149"/>
      <c r="C128" s="120"/>
      <c r="D128" s="129"/>
      <c r="E128" s="301"/>
      <c r="F128" s="154"/>
      <c r="G128" s="117"/>
    </row>
    <row r="129" spans="1:10" x14ac:dyDescent="0.25">
      <c r="A129" s="148"/>
      <c r="B129" s="149"/>
      <c r="C129" s="120" t="s">
        <v>77</v>
      </c>
      <c r="D129" s="129" t="s">
        <v>27</v>
      </c>
      <c r="E129" s="300">
        <v>3</v>
      </c>
      <c r="F129" s="152"/>
      <c r="G129" s="119">
        <f>E129*F129</f>
        <v>0</v>
      </c>
    </row>
    <row r="130" spans="1:10" x14ac:dyDescent="0.25">
      <c r="A130" s="148"/>
      <c r="B130" s="149"/>
      <c r="C130" s="120"/>
      <c r="D130" s="129"/>
      <c r="E130" s="300"/>
      <c r="F130" s="152"/>
      <c r="G130" s="117"/>
    </row>
    <row r="131" spans="1:10" x14ac:dyDescent="0.25">
      <c r="A131" s="148"/>
      <c r="B131" s="149"/>
      <c r="C131" s="120" t="s">
        <v>78</v>
      </c>
      <c r="D131" s="129" t="s">
        <v>27</v>
      </c>
      <c r="E131" s="300">
        <v>3</v>
      </c>
      <c r="F131" s="152"/>
      <c r="G131" s="119">
        <f>E131*F131</f>
        <v>0</v>
      </c>
      <c r="J131" s="288"/>
    </row>
    <row r="132" spans="1:10" x14ac:dyDescent="0.25">
      <c r="A132" s="148"/>
      <c r="B132" s="149"/>
      <c r="C132" s="120"/>
      <c r="D132" s="129"/>
      <c r="E132" s="153"/>
      <c r="F132" s="152"/>
      <c r="G132" s="117"/>
      <c r="J132" s="288"/>
    </row>
    <row r="133" spans="1:10" s="83" customFormat="1" x14ac:dyDescent="0.2">
      <c r="A133" s="157"/>
      <c r="B133" s="158"/>
      <c r="C133" s="159" t="s">
        <v>79</v>
      </c>
      <c r="D133" s="160" t="s">
        <v>27</v>
      </c>
      <c r="E133" s="300">
        <v>3</v>
      </c>
      <c r="F133" s="147"/>
      <c r="G133" s="119">
        <f>E133*F133</f>
        <v>0</v>
      </c>
    </row>
    <row r="134" spans="1:10" x14ac:dyDescent="0.25">
      <c r="A134" s="157"/>
      <c r="B134" s="158"/>
      <c r="C134" s="159"/>
      <c r="D134" s="161"/>
      <c r="E134" s="142"/>
      <c r="F134" s="152"/>
      <c r="G134" s="117"/>
    </row>
    <row r="135" spans="1:10" ht="10.5" customHeight="1" x14ac:dyDescent="0.25">
      <c r="A135" s="162"/>
      <c r="B135" s="163"/>
      <c r="C135" s="164" t="s">
        <v>80</v>
      </c>
      <c r="D135" s="160"/>
      <c r="E135" s="142"/>
      <c r="F135" s="147"/>
      <c r="G135" s="117"/>
    </row>
    <row r="136" spans="1:10" x14ac:dyDescent="0.25">
      <c r="A136" s="157"/>
      <c r="B136" s="158"/>
      <c r="C136" s="159" t="s">
        <v>81</v>
      </c>
      <c r="D136" s="161"/>
      <c r="E136" s="142"/>
      <c r="F136" s="147"/>
      <c r="G136" s="117"/>
    </row>
    <row r="137" spans="1:10" x14ac:dyDescent="0.25">
      <c r="A137" s="157"/>
      <c r="B137" s="158"/>
      <c r="C137" s="159" t="s">
        <v>82</v>
      </c>
      <c r="D137" s="161"/>
      <c r="E137" s="142"/>
      <c r="F137" s="147"/>
      <c r="G137" s="117"/>
    </row>
    <row r="138" spans="1:10" x14ac:dyDescent="0.25">
      <c r="A138" s="157"/>
      <c r="B138" s="158"/>
      <c r="C138" s="159" t="s">
        <v>83</v>
      </c>
      <c r="D138" s="161"/>
      <c r="E138" s="142"/>
      <c r="F138" s="147"/>
      <c r="G138" s="117"/>
    </row>
    <row r="139" spans="1:10" ht="9" customHeight="1" x14ac:dyDescent="0.25">
      <c r="A139" s="157"/>
      <c r="B139" s="158"/>
      <c r="C139" s="159"/>
      <c r="D139" s="161"/>
      <c r="E139" s="142"/>
      <c r="F139" s="147"/>
      <c r="G139" s="117"/>
    </row>
    <row r="140" spans="1:10" x14ac:dyDescent="0.25">
      <c r="A140" s="157" t="s">
        <v>28</v>
      </c>
      <c r="B140" s="158"/>
      <c r="C140" s="159" t="s">
        <v>84</v>
      </c>
      <c r="D140" s="464" t="s">
        <v>85</v>
      </c>
      <c r="E140" s="167" t="s">
        <v>86</v>
      </c>
      <c r="F140" s="152"/>
      <c r="G140" s="117">
        <v>28600.000000000004</v>
      </c>
    </row>
    <row r="141" spans="1:10" x14ac:dyDescent="0.25">
      <c r="A141" s="157"/>
      <c r="B141" s="158"/>
      <c r="C141" s="156" t="s">
        <v>87</v>
      </c>
      <c r="D141" s="464"/>
      <c r="E141" s="166"/>
      <c r="F141" s="154"/>
      <c r="G141" s="117"/>
    </row>
    <row r="142" spans="1:10" x14ac:dyDescent="0.25">
      <c r="A142" s="157"/>
      <c r="B142" s="158"/>
      <c r="C142" s="159"/>
      <c r="D142" s="464"/>
      <c r="E142" s="165"/>
      <c r="F142" s="152"/>
      <c r="G142" s="117"/>
    </row>
    <row r="143" spans="1:10" x14ac:dyDescent="0.25">
      <c r="A143" s="157" t="s">
        <v>62</v>
      </c>
      <c r="B143" s="158"/>
      <c r="C143" s="159" t="s">
        <v>88</v>
      </c>
      <c r="D143" s="464" t="s">
        <v>85</v>
      </c>
      <c r="E143" s="167" t="s">
        <v>86</v>
      </c>
      <c r="F143" s="152"/>
      <c r="G143" s="117">
        <v>25000</v>
      </c>
    </row>
    <row r="144" spans="1:10" x14ac:dyDescent="0.25">
      <c r="A144" s="157"/>
      <c r="B144" s="158"/>
      <c r="C144" s="159"/>
      <c r="D144" s="161"/>
      <c r="E144" s="142"/>
      <c r="F144" s="182"/>
      <c r="G144" s="117"/>
    </row>
    <row r="145" spans="1:7" x14ac:dyDescent="0.25">
      <c r="A145" s="157" t="s">
        <v>63</v>
      </c>
      <c r="B145" s="158"/>
      <c r="C145" s="159" t="s">
        <v>89</v>
      </c>
      <c r="D145" s="161"/>
      <c r="E145" s="142"/>
      <c r="F145" s="182"/>
      <c r="G145" s="117"/>
    </row>
    <row r="146" spans="1:7" ht="9" customHeight="1" x14ac:dyDescent="0.25">
      <c r="A146" s="157"/>
      <c r="B146" s="158"/>
      <c r="C146" s="159" t="s">
        <v>90</v>
      </c>
      <c r="D146" s="464" t="s">
        <v>85</v>
      </c>
      <c r="E146" s="167" t="s">
        <v>86</v>
      </c>
      <c r="F146" s="152"/>
      <c r="G146" s="117">
        <v>25000</v>
      </c>
    </row>
    <row r="147" spans="1:7" x14ac:dyDescent="0.25">
      <c r="A147" s="157"/>
      <c r="B147" s="158"/>
      <c r="C147" s="159"/>
      <c r="D147" s="161"/>
      <c r="E147" s="167"/>
      <c r="F147" s="182"/>
      <c r="G147" s="117"/>
    </row>
    <row r="148" spans="1:7" ht="8.25" customHeight="1" x14ac:dyDescent="0.25">
      <c r="A148" s="157" t="s">
        <v>64</v>
      </c>
      <c r="B148" s="158"/>
      <c r="C148" s="159" t="s">
        <v>91</v>
      </c>
      <c r="D148" s="161"/>
      <c r="E148" s="167"/>
      <c r="F148" s="182"/>
      <c r="G148" s="117"/>
    </row>
    <row r="149" spans="1:7" x14ac:dyDescent="0.25">
      <c r="A149" s="157"/>
      <c r="B149" s="158"/>
      <c r="C149" s="159"/>
      <c r="D149" s="161"/>
      <c r="E149" s="167"/>
      <c r="F149" s="182"/>
      <c r="G149" s="117"/>
    </row>
    <row r="150" spans="1:7" x14ac:dyDescent="0.25">
      <c r="A150" s="157" t="s">
        <v>66</v>
      </c>
      <c r="B150" s="158"/>
      <c r="C150" s="159" t="s">
        <v>92</v>
      </c>
      <c r="D150" s="161"/>
      <c r="E150" s="167"/>
      <c r="F150" s="182"/>
      <c r="G150" s="117"/>
    </row>
    <row r="151" spans="1:7" x14ac:dyDescent="0.25">
      <c r="A151" s="157"/>
      <c r="B151" s="158"/>
      <c r="C151" s="159" t="s">
        <v>93</v>
      </c>
      <c r="D151" s="161"/>
      <c r="E151" s="167"/>
      <c r="F151" s="182"/>
      <c r="G151" s="117"/>
    </row>
    <row r="152" spans="1:7" ht="9.75" customHeight="1" x14ac:dyDescent="0.25">
      <c r="A152" s="157"/>
      <c r="B152" s="158"/>
      <c r="C152" s="159" t="s">
        <v>94</v>
      </c>
      <c r="D152" s="161"/>
      <c r="E152" s="167"/>
      <c r="F152" s="182"/>
      <c r="G152" s="117"/>
    </row>
    <row r="153" spans="1:7" x14ac:dyDescent="0.25">
      <c r="A153" s="157"/>
      <c r="B153" s="158"/>
      <c r="C153" s="159" t="s">
        <v>95</v>
      </c>
      <c r="D153" s="161" t="s">
        <v>27</v>
      </c>
      <c r="E153" s="167">
        <v>3</v>
      </c>
      <c r="F153" s="182"/>
      <c r="G153" s="119">
        <f>E153*F153</f>
        <v>0</v>
      </c>
    </row>
    <row r="154" spans="1:7" x14ac:dyDescent="0.25">
      <c r="A154" s="157"/>
      <c r="B154" s="158"/>
      <c r="C154" s="159"/>
      <c r="D154" s="161"/>
      <c r="E154" s="167"/>
      <c r="F154" s="182"/>
      <c r="G154" s="117"/>
    </row>
    <row r="155" spans="1:7" x14ac:dyDescent="0.25">
      <c r="A155" s="157" t="s">
        <v>67</v>
      </c>
      <c r="B155" s="158"/>
      <c r="C155" s="159" t="s">
        <v>96</v>
      </c>
      <c r="D155" s="161"/>
      <c r="E155" s="167"/>
      <c r="F155" s="182"/>
      <c r="G155" s="117"/>
    </row>
    <row r="156" spans="1:7" x14ac:dyDescent="0.25">
      <c r="A156" s="157"/>
      <c r="B156" s="158"/>
      <c r="C156" s="159"/>
      <c r="D156" s="161"/>
      <c r="E156" s="167"/>
      <c r="F156" s="182"/>
      <c r="G156" s="117"/>
    </row>
    <row r="157" spans="1:7" x14ac:dyDescent="0.25">
      <c r="A157" s="157" t="s">
        <v>29</v>
      </c>
      <c r="B157" s="158"/>
      <c r="C157" s="159" t="s">
        <v>97</v>
      </c>
      <c r="D157" s="161" t="s">
        <v>24</v>
      </c>
      <c r="E157" s="167">
        <v>3</v>
      </c>
      <c r="F157" s="182"/>
      <c r="G157" s="119">
        <f>E157*F157</f>
        <v>0</v>
      </c>
    </row>
    <row r="158" spans="1:7" x14ac:dyDescent="0.25">
      <c r="A158" s="157"/>
      <c r="B158" s="158"/>
      <c r="C158" s="159" t="s">
        <v>98</v>
      </c>
      <c r="D158" s="161"/>
      <c r="E158" s="167"/>
      <c r="F158" s="182"/>
      <c r="G158" s="117"/>
    </row>
    <row r="159" spans="1:7" x14ac:dyDescent="0.25">
      <c r="A159" s="157"/>
      <c r="B159" s="158"/>
      <c r="C159" s="159" t="s">
        <v>99</v>
      </c>
      <c r="D159" s="161"/>
      <c r="E159" s="167"/>
      <c r="F159" s="182"/>
      <c r="G159" s="117"/>
    </row>
    <row r="160" spans="1:7" x14ac:dyDescent="0.25">
      <c r="A160" s="157"/>
      <c r="B160" s="158"/>
      <c r="C160" s="159"/>
      <c r="D160" s="161"/>
      <c r="E160" s="302"/>
      <c r="F160" s="182"/>
      <c r="G160" s="117"/>
    </row>
    <row r="161" spans="1:7" x14ac:dyDescent="0.25">
      <c r="A161" s="157" t="s">
        <v>100</v>
      </c>
      <c r="B161" s="158"/>
      <c r="C161" s="159" t="s">
        <v>101</v>
      </c>
      <c r="D161" s="161"/>
      <c r="E161" s="302" t="s">
        <v>86</v>
      </c>
      <c r="F161" s="182"/>
      <c r="G161" s="117"/>
    </row>
    <row r="162" spans="1:7" x14ac:dyDescent="0.25">
      <c r="A162" s="157"/>
      <c r="B162" s="158"/>
      <c r="C162" s="159" t="s">
        <v>102</v>
      </c>
      <c r="D162" s="161"/>
      <c r="E162" s="302"/>
      <c r="F162" s="182"/>
      <c r="G162" s="117"/>
    </row>
    <row r="163" spans="1:7" x14ac:dyDescent="0.25">
      <c r="A163" s="157"/>
      <c r="B163" s="158"/>
      <c r="C163" s="159"/>
      <c r="D163" s="161"/>
      <c r="E163" s="302"/>
      <c r="F163" s="182"/>
      <c r="G163" s="117"/>
    </row>
    <row r="164" spans="1:7" x14ac:dyDescent="0.25">
      <c r="A164" s="157"/>
      <c r="B164" s="158"/>
      <c r="C164" s="159" t="s">
        <v>103</v>
      </c>
      <c r="D164" s="161"/>
      <c r="E164" s="302"/>
      <c r="F164" s="182"/>
      <c r="G164" s="117"/>
    </row>
    <row r="165" spans="1:7" x14ac:dyDescent="0.25">
      <c r="A165" s="157"/>
      <c r="B165" s="158"/>
      <c r="C165" s="159" t="s">
        <v>104</v>
      </c>
      <c r="D165" s="161"/>
      <c r="E165" s="302"/>
      <c r="F165" s="182"/>
      <c r="G165" s="117"/>
    </row>
    <row r="166" spans="1:7" x14ac:dyDescent="0.25">
      <c r="A166" s="157"/>
      <c r="B166" s="158"/>
      <c r="C166" s="159" t="s">
        <v>105</v>
      </c>
      <c r="D166" s="161"/>
      <c r="E166" s="302"/>
      <c r="F166" s="182"/>
      <c r="G166" s="117"/>
    </row>
    <row r="167" spans="1:7" x14ac:dyDescent="0.25">
      <c r="A167" s="157"/>
      <c r="B167" s="158"/>
      <c r="C167" s="159"/>
      <c r="D167" s="161"/>
      <c r="E167" s="302"/>
      <c r="F167" s="182"/>
      <c r="G167" s="117"/>
    </row>
    <row r="168" spans="1:7" x14ac:dyDescent="0.25">
      <c r="A168" s="157"/>
      <c r="B168" s="158"/>
      <c r="C168" s="159"/>
      <c r="D168" s="161"/>
      <c r="E168" s="302"/>
      <c r="F168" s="182"/>
      <c r="G168" s="117"/>
    </row>
    <row r="169" spans="1:7" x14ac:dyDescent="0.25">
      <c r="A169" s="157"/>
      <c r="B169" s="158"/>
      <c r="C169" s="159"/>
      <c r="D169" s="161"/>
      <c r="E169" s="302"/>
      <c r="F169" s="182"/>
      <c r="G169" s="117"/>
    </row>
    <row r="170" spans="1:7" x14ac:dyDescent="0.25">
      <c r="A170" s="157"/>
      <c r="B170" s="158"/>
      <c r="C170" s="159"/>
      <c r="D170" s="161"/>
      <c r="E170" s="302"/>
      <c r="F170" s="182"/>
      <c r="G170" s="117"/>
    </row>
    <row r="171" spans="1:7" x14ac:dyDescent="0.25">
      <c r="A171" s="157"/>
      <c r="B171" s="158"/>
      <c r="C171" s="159"/>
      <c r="D171" s="161"/>
      <c r="E171" s="302"/>
      <c r="F171" s="182"/>
      <c r="G171" s="117"/>
    </row>
    <row r="172" spans="1:7" x14ac:dyDescent="0.25">
      <c r="A172" s="157"/>
      <c r="B172" s="158"/>
      <c r="C172" s="159"/>
      <c r="D172" s="161"/>
      <c r="E172" s="302"/>
      <c r="F172" s="182"/>
      <c r="G172" s="117"/>
    </row>
    <row r="173" spans="1:7" x14ac:dyDescent="0.25">
      <c r="A173" s="157"/>
      <c r="B173" s="158"/>
      <c r="C173" s="159"/>
      <c r="D173" s="161"/>
      <c r="E173" s="302"/>
      <c r="F173" s="182"/>
      <c r="G173" s="117"/>
    </row>
    <row r="174" spans="1:7" x14ac:dyDescent="0.25">
      <c r="A174" s="157"/>
      <c r="B174" s="158"/>
      <c r="C174" s="159"/>
      <c r="D174" s="161"/>
      <c r="E174" s="302"/>
      <c r="F174" s="182"/>
      <c r="G174" s="117"/>
    </row>
    <row r="175" spans="1:7" x14ac:dyDescent="0.25">
      <c r="A175" s="157"/>
      <c r="B175" s="158"/>
      <c r="C175" s="159"/>
      <c r="D175" s="161"/>
      <c r="E175" s="302"/>
      <c r="F175" s="182"/>
      <c r="G175" s="117"/>
    </row>
    <row r="176" spans="1:7" x14ac:dyDescent="0.25">
      <c r="A176" s="157"/>
      <c r="B176" s="158"/>
      <c r="C176" s="159"/>
      <c r="D176" s="161"/>
      <c r="E176" s="302"/>
      <c r="F176" s="182"/>
      <c r="G176" s="117"/>
    </row>
    <row r="177" spans="1:7" x14ac:dyDescent="0.25">
      <c r="A177" s="157"/>
      <c r="B177" s="158"/>
      <c r="C177" s="159"/>
      <c r="D177" s="161"/>
      <c r="E177" s="302"/>
      <c r="F177" s="182"/>
      <c r="G177" s="117"/>
    </row>
    <row r="178" spans="1:7" x14ac:dyDescent="0.25">
      <c r="A178" s="157"/>
      <c r="B178" s="158"/>
      <c r="C178" s="159"/>
      <c r="D178" s="161"/>
      <c r="E178" s="302"/>
      <c r="F178" s="182"/>
      <c r="G178" s="117"/>
    </row>
    <row r="179" spans="1:7" x14ac:dyDescent="0.25">
      <c r="A179" s="157"/>
      <c r="B179" s="158"/>
      <c r="C179" s="159"/>
      <c r="D179" s="161"/>
      <c r="E179" s="302"/>
      <c r="F179" s="182"/>
      <c r="G179" s="117"/>
    </row>
    <row r="180" spans="1:7" x14ac:dyDescent="0.25">
      <c r="A180" s="157"/>
      <c r="B180" s="158"/>
      <c r="C180" s="159"/>
      <c r="D180" s="161"/>
      <c r="E180" s="302"/>
      <c r="F180" s="182"/>
      <c r="G180" s="117"/>
    </row>
    <row r="181" spans="1:7" x14ac:dyDescent="0.25">
      <c r="A181" s="157"/>
      <c r="B181" s="158"/>
      <c r="C181" s="159"/>
      <c r="D181" s="161"/>
      <c r="E181" s="302"/>
      <c r="F181" s="182"/>
      <c r="G181" s="117"/>
    </row>
    <row r="182" spans="1:7" x14ac:dyDescent="0.25">
      <c r="A182" s="157"/>
      <c r="B182" s="158"/>
      <c r="C182" s="159"/>
      <c r="D182" s="161"/>
      <c r="E182" s="302"/>
      <c r="F182" s="182"/>
      <c r="G182" s="117"/>
    </row>
    <row r="183" spans="1:7" x14ac:dyDescent="0.25">
      <c r="A183" s="157"/>
      <c r="B183" s="158"/>
      <c r="C183" s="159"/>
      <c r="D183" s="161"/>
      <c r="E183" s="302"/>
      <c r="F183" s="182"/>
      <c r="G183" s="117"/>
    </row>
    <row r="184" spans="1:7" x14ac:dyDescent="0.25">
      <c r="A184" s="157"/>
      <c r="B184" s="158"/>
      <c r="C184" s="159"/>
      <c r="D184" s="161"/>
      <c r="E184" s="302"/>
      <c r="F184" s="182"/>
      <c r="G184" s="117"/>
    </row>
    <row r="185" spans="1:7" x14ac:dyDescent="0.25">
      <c r="A185" s="157"/>
      <c r="B185" s="158"/>
      <c r="C185" s="159"/>
      <c r="D185" s="161"/>
      <c r="E185" s="302"/>
      <c r="F185" s="182"/>
      <c r="G185" s="117"/>
    </row>
    <row r="186" spans="1:7" x14ac:dyDescent="0.25">
      <c r="A186" s="157"/>
      <c r="B186" s="158"/>
      <c r="C186" s="159"/>
      <c r="D186" s="161"/>
      <c r="E186" s="302"/>
      <c r="F186" s="182"/>
      <c r="G186" s="117"/>
    </row>
    <row r="187" spans="1:7" x14ac:dyDescent="0.25">
      <c r="A187" s="157"/>
      <c r="B187" s="158"/>
      <c r="C187" s="159"/>
      <c r="D187" s="161"/>
      <c r="E187" s="302"/>
      <c r="F187" s="182"/>
      <c r="G187" s="117"/>
    </row>
    <row r="188" spans="1:7" x14ac:dyDescent="0.25">
      <c r="A188" s="157"/>
      <c r="B188" s="158"/>
      <c r="C188" s="159"/>
      <c r="D188" s="161"/>
      <c r="E188" s="302"/>
      <c r="F188" s="182"/>
      <c r="G188" s="117"/>
    </row>
    <row r="189" spans="1:7" x14ac:dyDescent="0.25">
      <c r="A189" s="157"/>
      <c r="B189" s="158"/>
      <c r="C189" s="159"/>
      <c r="D189" s="161"/>
      <c r="E189" s="302"/>
      <c r="F189" s="182"/>
      <c r="G189" s="117"/>
    </row>
    <row r="190" spans="1:7" x14ac:dyDescent="0.25">
      <c r="A190" s="157"/>
      <c r="B190" s="158"/>
      <c r="C190" s="159"/>
      <c r="D190" s="161"/>
      <c r="E190" s="302"/>
      <c r="F190" s="182"/>
      <c r="G190" s="117"/>
    </row>
    <row r="191" spans="1:7" x14ac:dyDescent="0.25">
      <c r="A191" s="157"/>
      <c r="B191" s="158"/>
      <c r="C191" s="159"/>
      <c r="D191" s="161"/>
      <c r="E191" s="302"/>
      <c r="F191" s="182"/>
      <c r="G191" s="117"/>
    </row>
    <row r="192" spans="1:7" x14ac:dyDescent="0.25">
      <c r="A192" s="157"/>
      <c r="B192" s="158"/>
      <c r="C192" s="159"/>
      <c r="D192" s="161"/>
      <c r="E192" s="302"/>
      <c r="F192" s="182"/>
      <c r="G192" s="117"/>
    </row>
    <row r="193" spans="1:7" x14ac:dyDescent="0.25">
      <c r="A193" s="157"/>
      <c r="B193" s="158"/>
      <c r="C193" s="159"/>
      <c r="D193" s="161"/>
      <c r="E193" s="302"/>
      <c r="F193" s="182"/>
      <c r="G193" s="117"/>
    </row>
    <row r="194" spans="1:7" x14ac:dyDescent="0.25">
      <c r="A194" s="157"/>
      <c r="B194" s="158"/>
      <c r="C194" s="159"/>
      <c r="D194" s="161"/>
      <c r="E194" s="302"/>
      <c r="F194" s="182"/>
      <c r="G194" s="117"/>
    </row>
    <row r="195" spans="1:7" x14ac:dyDescent="0.25">
      <c r="A195" s="157"/>
      <c r="B195" s="158"/>
      <c r="C195" s="159"/>
      <c r="D195" s="161"/>
      <c r="E195" s="302"/>
      <c r="F195" s="182"/>
      <c r="G195" s="117"/>
    </row>
    <row r="196" spans="1:7" x14ac:dyDescent="0.25">
      <c r="A196" s="157"/>
      <c r="B196" s="158"/>
      <c r="C196" s="159"/>
      <c r="D196" s="161"/>
      <c r="E196" s="302"/>
      <c r="F196" s="182"/>
      <c r="G196" s="117"/>
    </row>
    <row r="197" spans="1:7" x14ac:dyDescent="0.25">
      <c r="A197" s="157"/>
      <c r="B197" s="158"/>
      <c r="C197" s="159"/>
      <c r="D197" s="161"/>
      <c r="E197" s="302"/>
      <c r="F197" s="182"/>
      <c r="G197" s="117"/>
    </row>
    <row r="198" spans="1:7" x14ac:dyDescent="0.25">
      <c r="A198" s="157"/>
      <c r="B198" s="158"/>
      <c r="C198" s="159"/>
      <c r="D198" s="161"/>
      <c r="E198" s="302"/>
      <c r="F198" s="182"/>
      <c r="G198" s="117"/>
    </row>
    <row r="199" spans="1:7" x14ac:dyDescent="0.25">
      <c r="A199" s="157"/>
      <c r="B199" s="158"/>
      <c r="C199" s="159"/>
      <c r="D199" s="161"/>
      <c r="E199" s="302"/>
      <c r="F199" s="182"/>
      <c r="G199" s="117"/>
    </row>
    <row r="200" spans="1:7" x14ac:dyDescent="0.25">
      <c r="A200" s="157"/>
      <c r="B200" s="158"/>
      <c r="C200" s="159"/>
      <c r="D200" s="161"/>
      <c r="E200" s="302"/>
      <c r="F200" s="182"/>
      <c r="G200" s="117"/>
    </row>
    <row r="201" spans="1:7" x14ac:dyDescent="0.25">
      <c r="A201" s="157"/>
      <c r="B201" s="158"/>
      <c r="C201" s="159"/>
      <c r="D201" s="161"/>
      <c r="E201" s="302"/>
      <c r="F201" s="182"/>
      <c r="G201" s="117"/>
    </row>
    <row r="202" spans="1:7" x14ac:dyDescent="0.25">
      <c r="A202" s="157"/>
      <c r="B202" s="158"/>
      <c r="C202" s="159"/>
      <c r="D202" s="161"/>
      <c r="E202" s="302"/>
      <c r="F202" s="182"/>
      <c r="G202" s="117"/>
    </row>
    <row r="203" spans="1:7" x14ac:dyDescent="0.25">
      <c r="A203" s="157"/>
      <c r="B203" s="158"/>
      <c r="C203" s="159"/>
      <c r="D203" s="161"/>
      <c r="E203" s="302"/>
      <c r="F203" s="182"/>
      <c r="G203" s="117"/>
    </row>
    <row r="204" spans="1:7" x14ac:dyDescent="0.25">
      <c r="A204" s="157"/>
      <c r="B204" s="158"/>
      <c r="C204" s="159"/>
      <c r="D204" s="161"/>
      <c r="E204" s="302"/>
      <c r="F204" s="182"/>
      <c r="G204" s="117"/>
    </row>
    <row r="205" spans="1:7" x14ac:dyDescent="0.25">
      <c r="A205" s="157"/>
      <c r="B205" s="158"/>
      <c r="C205" s="159"/>
      <c r="D205" s="161"/>
      <c r="E205" s="302"/>
      <c r="F205" s="182"/>
      <c r="G205" s="117"/>
    </row>
    <row r="206" spans="1:7" x14ac:dyDescent="0.25">
      <c r="A206" s="82"/>
      <c r="B206" s="342"/>
      <c r="C206" s="343"/>
      <c r="D206" s="344"/>
      <c r="E206" s="344"/>
      <c r="F206" s="344"/>
      <c r="G206" s="467"/>
    </row>
    <row r="207" spans="1:7" ht="13" thickBot="1" x14ac:dyDescent="0.3">
      <c r="A207" s="84"/>
      <c r="B207" s="342"/>
      <c r="C207" s="343"/>
      <c r="D207" s="344"/>
      <c r="E207" s="344"/>
      <c r="F207" s="344"/>
      <c r="G207" s="467"/>
    </row>
    <row r="208" spans="1:7" x14ac:dyDescent="0.25">
      <c r="A208" s="78"/>
      <c r="B208" s="322"/>
      <c r="C208" s="323"/>
      <c r="D208" s="324"/>
      <c r="E208" s="324"/>
      <c r="F208" s="324"/>
      <c r="G208" s="325"/>
    </row>
    <row r="209" spans="1:7" ht="13" x14ac:dyDescent="0.3">
      <c r="A209" s="85"/>
      <c r="B209" s="345"/>
      <c r="C209" s="346"/>
      <c r="D209" s="43"/>
      <c r="E209" s="43"/>
      <c r="F209" s="43"/>
      <c r="G209" s="468">
        <f>SUM(G121:G208)</f>
        <v>78600</v>
      </c>
    </row>
    <row r="210" spans="1:7" ht="12.75" customHeight="1" thickBot="1" x14ac:dyDescent="0.3">
      <c r="A210" s="80"/>
      <c r="B210" s="329"/>
      <c r="C210" s="330"/>
      <c r="D210" s="45"/>
      <c r="E210" s="45"/>
      <c r="F210" s="45"/>
      <c r="G210" s="469"/>
    </row>
    <row r="211" spans="1:7" ht="13.5" hidden="1" customHeight="1" thickBot="1" x14ac:dyDescent="0.3">
      <c r="A211" s="276"/>
      <c r="B211" s="93"/>
      <c r="C211" s="347"/>
      <c r="D211" s="93"/>
      <c r="E211" s="93"/>
      <c r="F211" s="93"/>
      <c r="G211" s="22"/>
    </row>
    <row r="212" spans="1:7" ht="13.5" customHeight="1" x14ac:dyDescent="0.25">
      <c r="A212" s="276"/>
      <c r="B212" s="93"/>
      <c r="C212" s="347"/>
      <c r="D212" s="93"/>
      <c r="E212" s="93"/>
      <c r="F212" s="93"/>
      <c r="G212" s="22"/>
    </row>
    <row r="213" spans="1:7" ht="13.5" customHeight="1" thickBot="1" x14ac:dyDescent="0.3">
      <c r="A213" s="276"/>
      <c r="B213" s="93"/>
      <c r="C213" s="347"/>
      <c r="D213" s="93"/>
      <c r="E213" s="93"/>
      <c r="F213" s="93"/>
      <c r="G213" s="22"/>
    </row>
    <row r="214" spans="1:7" ht="13.5" customHeight="1" thickBot="1" x14ac:dyDescent="0.35">
      <c r="A214" s="61"/>
      <c r="B214" s="331"/>
      <c r="C214" s="332"/>
      <c r="D214" s="331"/>
      <c r="E214" s="333"/>
      <c r="F214" s="491"/>
      <c r="G214" s="492"/>
    </row>
    <row r="215" spans="1:7" ht="13.5" customHeight="1" thickBot="1" x14ac:dyDescent="0.3">
      <c r="A215" s="66" t="s">
        <v>0</v>
      </c>
      <c r="B215" s="67" t="s">
        <v>9</v>
      </c>
      <c r="C215" s="68" t="s">
        <v>1</v>
      </c>
      <c r="D215" s="69" t="s">
        <v>2</v>
      </c>
      <c r="E215" s="70" t="s">
        <v>3</v>
      </c>
      <c r="F215" s="66" t="s">
        <v>4</v>
      </c>
      <c r="G215" s="71" t="s">
        <v>5</v>
      </c>
    </row>
    <row r="216" spans="1:7" ht="14.25" customHeight="1" x14ac:dyDescent="0.25">
      <c r="A216" s="87"/>
      <c r="B216" s="348"/>
      <c r="C216" s="349"/>
      <c r="D216" s="348"/>
      <c r="E216" s="348"/>
      <c r="F216" s="348"/>
      <c r="G216" s="117"/>
    </row>
    <row r="217" spans="1:7" ht="13.5" customHeight="1" x14ac:dyDescent="0.25">
      <c r="A217" s="168">
        <v>1400</v>
      </c>
      <c r="B217" s="169"/>
      <c r="C217" s="170" t="s">
        <v>109</v>
      </c>
      <c r="D217" s="171"/>
      <c r="E217" s="171"/>
      <c r="F217" s="172"/>
      <c r="G217" s="117"/>
    </row>
    <row r="218" spans="1:7" ht="13.5" customHeight="1" x14ac:dyDescent="0.25">
      <c r="A218" s="173"/>
      <c r="B218" s="169"/>
      <c r="C218" s="170" t="s">
        <v>110</v>
      </c>
      <c r="D218" s="171"/>
      <c r="E218" s="174"/>
      <c r="F218" s="172"/>
      <c r="G218" s="117"/>
    </row>
    <row r="219" spans="1:7" ht="13.5" customHeight="1" x14ac:dyDescent="0.25">
      <c r="A219" s="173"/>
      <c r="B219" s="169"/>
      <c r="C219" s="175"/>
      <c r="D219" s="171"/>
      <c r="E219" s="174"/>
      <c r="F219" s="172"/>
      <c r="G219" s="117"/>
    </row>
    <row r="220" spans="1:7" ht="13.5" customHeight="1" x14ac:dyDescent="0.25">
      <c r="A220" s="168">
        <v>14.01</v>
      </c>
      <c r="B220" s="169"/>
      <c r="C220" s="175" t="s">
        <v>111</v>
      </c>
      <c r="D220" s="171"/>
      <c r="E220" s="174"/>
      <c r="F220" s="172"/>
      <c r="G220" s="117"/>
    </row>
    <row r="221" spans="1:7" ht="13.5" customHeight="1" x14ac:dyDescent="0.25">
      <c r="A221" s="173"/>
      <c r="B221" s="169"/>
      <c r="C221" s="175"/>
      <c r="D221" s="171"/>
      <c r="E221" s="174"/>
      <c r="F221" s="172"/>
      <c r="G221" s="117"/>
    </row>
    <row r="222" spans="1:7" ht="13.5" customHeight="1" x14ac:dyDescent="0.25">
      <c r="A222" s="173" t="s">
        <v>106</v>
      </c>
      <c r="B222" s="169"/>
      <c r="C222" s="175" t="s">
        <v>112</v>
      </c>
      <c r="D222" s="174" t="s">
        <v>37</v>
      </c>
      <c r="E222" s="176">
        <v>40</v>
      </c>
      <c r="F222" s="172"/>
      <c r="G222" s="310">
        <f>E222*F222</f>
        <v>0</v>
      </c>
    </row>
    <row r="223" spans="1:7" ht="13.5" customHeight="1" x14ac:dyDescent="0.25">
      <c r="A223" s="173"/>
      <c r="B223" s="169"/>
      <c r="C223" s="175"/>
      <c r="D223" s="174"/>
      <c r="E223" s="176"/>
      <c r="F223" s="172"/>
      <c r="G223" s="117" t="s">
        <v>113</v>
      </c>
    </row>
    <row r="224" spans="1:7" ht="13.5" customHeight="1" x14ac:dyDescent="0.25">
      <c r="A224" s="173"/>
      <c r="B224" s="169"/>
      <c r="C224" s="175"/>
      <c r="D224" s="174"/>
      <c r="E224" s="174"/>
      <c r="F224" s="172"/>
      <c r="G224" s="117" t="s">
        <v>113</v>
      </c>
    </row>
    <row r="225" spans="1:7" ht="13.5" customHeight="1" x14ac:dyDescent="0.25">
      <c r="A225" s="173" t="s">
        <v>67</v>
      </c>
      <c r="B225" s="169"/>
      <c r="C225" s="175" t="s">
        <v>114</v>
      </c>
      <c r="D225" s="174" t="s">
        <v>37</v>
      </c>
      <c r="E225" s="174">
        <v>10</v>
      </c>
      <c r="F225" s="172"/>
      <c r="G225" s="117">
        <f>E225*F225</f>
        <v>0</v>
      </c>
    </row>
    <row r="226" spans="1:7" ht="13.5" customHeight="1" x14ac:dyDescent="0.25">
      <c r="A226" s="173"/>
      <c r="B226" s="169"/>
      <c r="C226" s="170"/>
      <c r="D226" s="174"/>
      <c r="E226" s="174"/>
      <c r="F226" s="172"/>
      <c r="G226" s="117" t="s">
        <v>113</v>
      </c>
    </row>
    <row r="227" spans="1:7" ht="13.5" customHeight="1" x14ac:dyDescent="0.25">
      <c r="A227" s="173" t="s">
        <v>108</v>
      </c>
      <c r="B227" s="169"/>
      <c r="C227" s="175" t="s">
        <v>115</v>
      </c>
      <c r="D227" s="174" t="s">
        <v>37</v>
      </c>
      <c r="E227" s="174">
        <v>20</v>
      </c>
      <c r="F227" s="172"/>
      <c r="G227" s="117">
        <f>E227*F227</f>
        <v>0</v>
      </c>
    </row>
    <row r="228" spans="1:7" ht="13.5" customHeight="1" x14ac:dyDescent="0.25">
      <c r="A228" s="173"/>
      <c r="B228" s="169"/>
      <c r="C228" s="177"/>
      <c r="D228" s="174"/>
      <c r="E228" s="174"/>
      <c r="F228" s="172"/>
      <c r="G228" s="117" t="s">
        <v>113</v>
      </c>
    </row>
    <row r="229" spans="1:7" ht="13.5" customHeight="1" x14ac:dyDescent="0.25">
      <c r="A229" s="173">
        <v>14.02</v>
      </c>
      <c r="B229" s="169"/>
      <c r="C229" s="175" t="s">
        <v>116</v>
      </c>
      <c r="D229" s="174"/>
      <c r="E229" s="171"/>
      <c r="F229" s="172"/>
      <c r="G229" s="467" t="s">
        <v>113</v>
      </c>
    </row>
    <row r="230" spans="1:7" ht="13.5" customHeight="1" x14ac:dyDescent="0.25">
      <c r="A230" s="277"/>
      <c r="B230" s="169"/>
      <c r="C230" s="178"/>
      <c r="D230" s="179"/>
      <c r="E230" s="179"/>
      <c r="F230" s="172"/>
      <c r="G230" s="117" t="s">
        <v>113</v>
      </c>
    </row>
    <row r="231" spans="1:7" ht="13.5" customHeight="1" x14ac:dyDescent="0.25">
      <c r="A231" s="278" t="s">
        <v>106</v>
      </c>
      <c r="B231" s="113"/>
      <c r="C231" s="180" t="s">
        <v>117</v>
      </c>
      <c r="D231" s="179" t="s">
        <v>8</v>
      </c>
      <c r="E231" s="179">
        <v>20</v>
      </c>
      <c r="F231" s="172"/>
      <c r="G231" s="117">
        <f>E231*F231</f>
        <v>0</v>
      </c>
    </row>
    <row r="232" spans="1:7" ht="13.5" customHeight="1" x14ac:dyDescent="0.25">
      <c r="A232" s="278"/>
      <c r="B232" s="113"/>
      <c r="C232" s="180"/>
      <c r="D232" s="179"/>
      <c r="E232" s="179"/>
      <c r="F232" s="172"/>
      <c r="G232" s="117" t="s">
        <v>113</v>
      </c>
    </row>
    <row r="233" spans="1:7" ht="13.5" customHeight="1" x14ac:dyDescent="0.25">
      <c r="A233" s="278" t="s">
        <v>66</v>
      </c>
      <c r="B233" s="113"/>
      <c r="C233" s="180" t="s">
        <v>118</v>
      </c>
      <c r="D233" s="179" t="s">
        <v>8</v>
      </c>
      <c r="E233" s="179">
        <v>3</v>
      </c>
      <c r="F233" s="172"/>
      <c r="G233" s="117">
        <f>E233*F233</f>
        <v>0</v>
      </c>
    </row>
    <row r="234" spans="1:7" ht="25.5" customHeight="1" x14ac:dyDescent="0.25">
      <c r="A234" s="278"/>
      <c r="B234" s="113"/>
      <c r="C234" s="180"/>
      <c r="D234" s="179"/>
      <c r="E234" s="179"/>
      <c r="F234" s="172"/>
      <c r="G234" s="117" t="s">
        <v>113</v>
      </c>
    </row>
    <row r="235" spans="1:7" ht="13.5" customHeight="1" x14ac:dyDescent="0.25">
      <c r="A235" s="278" t="s">
        <v>108</v>
      </c>
      <c r="B235" s="113"/>
      <c r="C235" s="115" t="s">
        <v>119</v>
      </c>
      <c r="D235" s="258" t="s">
        <v>8</v>
      </c>
      <c r="E235" s="258">
        <v>1</v>
      </c>
      <c r="F235" s="172"/>
      <c r="G235" s="117">
        <f>E235*F235</f>
        <v>0</v>
      </c>
    </row>
    <row r="236" spans="1:7" ht="21.75" customHeight="1" x14ac:dyDescent="0.25">
      <c r="A236" s="277"/>
      <c r="B236" s="113"/>
      <c r="C236" s="180"/>
      <c r="D236" s="179"/>
      <c r="E236" s="179"/>
      <c r="F236" s="172"/>
      <c r="G236" s="467" t="s">
        <v>113</v>
      </c>
    </row>
    <row r="237" spans="1:7" ht="13.5" customHeight="1" x14ac:dyDescent="0.25">
      <c r="A237" s="118">
        <v>14.03</v>
      </c>
      <c r="B237" s="113"/>
      <c r="C237" s="115" t="s">
        <v>120</v>
      </c>
      <c r="D237" s="172"/>
      <c r="E237" s="172"/>
      <c r="F237" s="172"/>
      <c r="G237" s="117" t="s">
        <v>113</v>
      </c>
    </row>
    <row r="238" spans="1:7" ht="45.65" customHeight="1" x14ac:dyDescent="0.25">
      <c r="A238" s="118"/>
      <c r="B238" s="113"/>
      <c r="C238" s="180"/>
      <c r="D238" s="179"/>
      <c r="E238" s="179"/>
      <c r="F238" s="172"/>
      <c r="G238" s="117" t="s">
        <v>113</v>
      </c>
    </row>
    <row r="239" spans="1:7" ht="13.5" customHeight="1" x14ac:dyDescent="0.25">
      <c r="A239" s="118" t="s">
        <v>106</v>
      </c>
      <c r="B239" s="113"/>
      <c r="C239" s="115" t="s">
        <v>121</v>
      </c>
      <c r="D239" s="172"/>
      <c r="E239" s="172"/>
      <c r="F239" s="172"/>
      <c r="G239" s="117" t="s">
        <v>113</v>
      </c>
    </row>
    <row r="240" spans="1:7" ht="28.5" customHeight="1" x14ac:dyDescent="0.25">
      <c r="A240" s="118"/>
      <c r="B240" s="113"/>
      <c r="C240" s="180"/>
      <c r="D240" s="179"/>
      <c r="E240" s="179"/>
      <c r="F240" s="172"/>
      <c r="G240" s="117" t="s">
        <v>113</v>
      </c>
    </row>
    <row r="241" spans="1:7" ht="13.5" customHeight="1" x14ac:dyDescent="0.25">
      <c r="A241" s="118"/>
      <c r="B241" s="113"/>
      <c r="C241" s="181" t="s">
        <v>53</v>
      </c>
      <c r="D241" s="258" t="s">
        <v>8</v>
      </c>
      <c r="E241" s="258">
        <v>10</v>
      </c>
      <c r="F241" s="172"/>
      <c r="G241" s="117">
        <f>E241*F241</f>
        <v>0</v>
      </c>
    </row>
    <row r="242" spans="1:7" ht="13.5" customHeight="1" x14ac:dyDescent="0.25">
      <c r="A242" s="118"/>
      <c r="B242" s="113"/>
      <c r="C242" s="182"/>
      <c r="D242" s="258"/>
      <c r="E242" s="258"/>
      <c r="F242" s="172"/>
      <c r="G242" s="117" t="s">
        <v>113</v>
      </c>
    </row>
    <row r="243" spans="1:7" ht="13.5" customHeight="1" x14ac:dyDescent="0.25">
      <c r="A243" s="118"/>
      <c r="B243" s="113"/>
      <c r="C243" s="115"/>
      <c r="D243" s="258"/>
      <c r="E243" s="258"/>
      <c r="F243" s="172"/>
      <c r="G243" s="467" t="s">
        <v>113</v>
      </c>
    </row>
    <row r="244" spans="1:7" ht="27.75" customHeight="1" x14ac:dyDescent="0.25">
      <c r="A244" s="118"/>
      <c r="B244" s="113"/>
      <c r="C244" s="180" t="s">
        <v>122</v>
      </c>
      <c r="D244" s="179" t="s">
        <v>8</v>
      </c>
      <c r="E244" s="179">
        <v>8</v>
      </c>
      <c r="F244" s="172"/>
      <c r="G244" s="117">
        <f>E244*F244</f>
        <v>0</v>
      </c>
    </row>
    <row r="245" spans="1:7" ht="13.5" customHeight="1" x14ac:dyDescent="0.25">
      <c r="A245" s="118"/>
      <c r="B245" s="113"/>
      <c r="C245" s="115"/>
      <c r="D245" s="258"/>
      <c r="E245" s="258"/>
      <c r="F245" s="172"/>
      <c r="G245" s="117" t="s">
        <v>113</v>
      </c>
    </row>
    <row r="246" spans="1:7" x14ac:dyDescent="0.25">
      <c r="A246" s="118"/>
      <c r="B246" s="113"/>
      <c r="C246" s="180" t="s">
        <v>123</v>
      </c>
      <c r="D246" s="179" t="s">
        <v>8</v>
      </c>
      <c r="E246" s="179">
        <v>4</v>
      </c>
      <c r="F246" s="172"/>
      <c r="G246" s="117">
        <f>E246*F246</f>
        <v>0</v>
      </c>
    </row>
    <row r="247" spans="1:7" ht="13.5" customHeight="1" x14ac:dyDescent="0.25">
      <c r="A247" s="277"/>
      <c r="B247" s="113"/>
      <c r="C247" s="178"/>
      <c r="D247" s="179"/>
      <c r="E247" s="179"/>
      <c r="F247" s="172"/>
      <c r="G247" s="117" t="s">
        <v>113</v>
      </c>
    </row>
    <row r="248" spans="1:7" x14ac:dyDescent="0.25">
      <c r="A248" s="118"/>
      <c r="B248" s="113"/>
      <c r="C248" s="180" t="s">
        <v>124</v>
      </c>
      <c r="D248" s="179" t="s">
        <v>8</v>
      </c>
      <c r="E248" s="179">
        <v>4</v>
      </c>
      <c r="F248" s="172"/>
      <c r="G248" s="117">
        <f>E248*F248</f>
        <v>0</v>
      </c>
    </row>
    <row r="249" spans="1:7" ht="24" customHeight="1" x14ac:dyDescent="0.25">
      <c r="A249" s="277"/>
      <c r="B249" s="113"/>
      <c r="C249" s="180"/>
      <c r="D249" s="179"/>
      <c r="E249" s="179"/>
      <c r="F249" s="172"/>
      <c r="G249" s="117" t="s">
        <v>113</v>
      </c>
    </row>
    <row r="250" spans="1:7" ht="13.5" customHeight="1" x14ac:dyDescent="0.25">
      <c r="A250" s="118"/>
      <c r="B250" s="113"/>
      <c r="C250" s="115" t="s">
        <v>125</v>
      </c>
      <c r="D250" s="258" t="s">
        <v>8</v>
      </c>
      <c r="E250" s="258">
        <v>2</v>
      </c>
      <c r="F250" s="172"/>
      <c r="G250" s="467">
        <f>E250*F250</f>
        <v>0</v>
      </c>
    </row>
    <row r="251" spans="1:7" ht="13.5" customHeight="1" x14ac:dyDescent="0.25">
      <c r="A251" s="277"/>
      <c r="B251" s="113"/>
      <c r="C251" s="178"/>
      <c r="D251" s="179"/>
      <c r="E251" s="179"/>
      <c r="F251" s="172"/>
      <c r="G251" s="117" t="s">
        <v>113</v>
      </c>
    </row>
    <row r="252" spans="1:7" x14ac:dyDescent="0.25">
      <c r="A252" s="118"/>
      <c r="B252" s="113"/>
      <c r="C252" s="180" t="s">
        <v>126</v>
      </c>
      <c r="D252" s="179" t="s">
        <v>31</v>
      </c>
      <c r="E252" s="179">
        <v>2</v>
      </c>
      <c r="F252" s="172"/>
      <c r="G252" s="117">
        <f>E252*F252</f>
        <v>0</v>
      </c>
    </row>
    <row r="253" spans="1:7" ht="13.5" customHeight="1" x14ac:dyDescent="0.25">
      <c r="A253" s="118"/>
      <c r="B253" s="115"/>
      <c r="C253" s="180"/>
      <c r="D253" s="179"/>
      <c r="E253" s="184"/>
      <c r="F253" s="172"/>
      <c r="G253" s="117" t="s">
        <v>113</v>
      </c>
    </row>
    <row r="254" spans="1:7" x14ac:dyDescent="0.25">
      <c r="A254" s="146"/>
      <c r="B254" s="115"/>
      <c r="C254" s="180" t="s">
        <v>127</v>
      </c>
      <c r="D254" s="183" t="s">
        <v>8</v>
      </c>
      <c r="E254" s="253">
        <v>2</v>
      </c>
      <c r="F254" s="172"/>
      <c r="G254" s="117">
        <f>E254*F254</f>
        <v>0</v>
      </c>
    </row>
    <row r="255" spans="1:7" ht="13.5" customHeight="1" x14ac:dyDescent="0.25">
      <c r="A255" s="277"/>
      <c r="B255" s="113"/>
      <c r="C255" s="178"/>
      <c r="D255" s="179"/>
      <c r="E255" s="179"/>
      <c r="F255" s="172"/>
      <c r="G255" s="117" t="s">
        <v>113</v>
      </c>
    </row>
    <row r="256" spans="1:7" x14ac:dyDescent="0.25">
      <c r="A256" s="118"/>
      <c r="B256" s="113"/>
      <c r="C256" s="180" t="s">
        <v>128</v>
      </c>
      <c r="D256" s="179" t="s">
        <v>8</v>
      </c>
      <c r="E256" s="179">
        <v>2</v>
      </c>
      <c r="F256" s="172"/>
      <c r="G256" s="117">
        <f>E256*F256</f>
        <v>0</v>
      </c>
    </row>
    <row r="257" spans="1:7" ht="13.5" customHeight="1" x14ac:dyDescent="0.25">
      <c r="A257" s="118"/>
      <c r="B257" s="113"/>
      <c r="C257" s="115"/>
      <c r="D257" s="258"/>
      <c r="E257" s="258"/>
      <c r="F257" s="172"/>
      <c r="G257" s="467" t="s">
        <v>113</v>
      </c>
    </row>
    <row r="258" spans="1:7" ht="13.5" customHeight="1" x14ac:dyDescent="0.25">
      <c r="A258" s="88"/>
      <c r="B258" s="43"/>
      <c r="C258" s="303" t="s">
        <v>129</v>
      </c>
      <c r="D258" s="42" t="s">
        <v>8</v>
      </c>
      <c r="E258" s="42">
        <v>2</v>
      </c>
      <c r="F258" s="92"/>
      <c r="G258" s="117">
        <f>E258*F258</f>
        <v>0</v>
      </c>
    </row>
    <row r="259" spans="1:7" ht="13.5" customHeight="1" x14ac:dyDescent="0.25">
      <c r="A259" s="88"/>
      <c r="B259" s="43"/>
      <c r="C259" s="303"/>
      <c r="D259" s="42"/>
      <c r="E259" s="42"/>
      <c r="F259" s="92"/>
      <c r="G259" s="117" t="s">
        <v>113</v>
      </c>
    </row>
    <row r="260" spans="1:7" ht="13.5" customHeight="1" x14ac:dyDescent="0.25">
      <c r="A260" s="88"/>
      <c r="B260" s="43"/>
      <c r="C260" s="303" t="s">
        <v>130</v>
      </c>
      <c r="D260" s="42" t="s">
        <v>8</v>
      </c>
      <c r="E260" s="42">
        <v>2</v>
      </c>
      <c r="F260" s="92"/>
      <c r="G260" s="117">
        <f>E260*F260</f>
        <v>0</v>
      </c>
    </row>
    <row r="261" spans="1:7" ht="13.5" customHeight="1" x14ac:dyDescent="0.25">
      <c r="A261" s="88"/>
      <c r="B261" s="43"/>
      <c r="C261" s="303"/>
      <c r="D261" s="42"/>
      <c r="E261" s="42"/>
      <c r="F261" s="92"/>
      <c r="G261" s="117" t="s">
        <v>113</v>
      </c>
    </row>
    <row r="262" spans="1:7" ht="13.5" customHeight="1" x14ac:dyDescent="0.25">
      <c r="A262" s="88"/>
      <c r="B262" s="43"/>
      <c r="C262" s="303" t="s">
        <v>131</v>
      </c>
      <c r="D262" s="42" t="s">
        <v>31</v>
      </c>
      <c r="E262" s="42">
        <v>1</v>
      </c>
      <c r="F262" s="92"/>
      <c r="G262" s="117">
        <f>E262*F262</f>
        <v>0</v>
      </c>
    </row>
    <row r="263" spans="1:7" ht="13.5" customHeight="1" x14ac:dyDescent="0.25">
      <c r="A263" s="88"/>
      <c r="B263" s="43"/>
      <c r="C263" s="303"/>
      <c r="D263" s="42"/>
      <c r="E263" s="42"/>
      <c r="F263" s="92"/>
      <c r="G263" s="117"/>
    </row>
    <row r="264" spans="1:7" ht="13.5" customHeight="1" x14ac:dyDescent="0.25">
      <c r="A264" s="88"/>
      <c r="B264" s="43"/>
      <c r="C264" s="303"/>
      <c r="D264" s="42"/>
      <c r="E264" s="42"/>
      <c r="F264" s="92"/>
      <c r="G264" s="467"/>
    </row>
    <row r="265" spans="1:7" ht="13.5" customHeight="1" x14ac:dyDescent="0.25">
      <c r="A265" s="88"/>
      <c r="B265" s="43"/>
      <c r="C265" s="303" t="s">
        <v>135</v>
      </c>
      <c r="D265" s="42" t="s">
        <v>31</v>
      </c>
      <c r="E265" s="42">
        <v>1</v>
      </c>
      <c r="F265" s="92"/>
      <c r="G265" s="117">
        <f>E265*F265</f>
        <v>0</v>
      </c>
    </row>
    <row r="266" spans="1:7" ht="13.5" customHeight="1" x14ac:dyDescent="0.25">
      <c r="A266" s="88"/>
      <c r="B266" s="43"/>
      <c r="C266" s="303"/>
      <c r="D266" s="42"/>
      <c r="E266" s="42"/>
      <c r="F266" s="92"/>
      <c r="G266" s="117" t="s">
        <v>113</v>
      </c>
    </row>
    <row r="267" spans="1:7" ht="13.5" customHeight="1" x14ac:dyDescent="0.25">
      <c r="A267" s="88" t="s">
        <v>30</v>
      </c>
      <c r="B267" s="43"/>
      <c r="C267" s="303" t="s">
        <v>136</v>
      </c>
      <c r="D267" s="42" t="s">
        <v>8</v>
      </c>
      <c r="E267" s="42">
        <v>1</v>
      </c>
      <c r="F267" s="92"/>
      <c r="G267" s="117">
        <f>E267*F267</f>
        <v>0</v>
      </c>
    </row>
    <row r="268" spans="1:7" ht="13.5" customHeight="1" x14ac:dyDescent="0.25">
      <c r="A268" s="88"/>
      <c r="B268" s="43"/>
      <c r="C268" s="303"/>
      <c r="D268" s="42"/>
      <c r="E268" s="42"/>
      <c r="F268" s="92"/>
      <c r="G268" s="117" t="s">
        <v>113</v>
      </c>
    </row>
    <row r="269" spans="1:7" ht="13.5" customHeight="1" x14ac:dyDescent="0.25">
      <c r="A269" s="88"/>
      <c r="B269" s="43"/>
      <c r="C269" s="303"/>
      <c r="D269" s="42"/>
      <c r="E269" s="42"/>
      <c r="F269" s="92"/>
      <c r="G269" s="117" t="s">
        <v>113</v>
      </c>
    </row>
    <row r="270" spans="1:7" ht="13.5" customHeight="1" x14ac:dyDescent="0.25">
      <c r="A270" s="88" t="s">
        <v>107</v>
      </c>
      <c r="B270" s="43"/>
      <c r="C270" s="303" t="s">
        <v>137</v>
      </c>
      <c r="D270" s="42"/>
      <c r="E270" s="42"/>
      <c r="F270" s="92"/>
      <c r="G270" s="117" t="s">
        <v>113</v>
      </c>
    </row>
    <row r="271" spans="1:7" ht="13.5" customHeight="1" x14ac:dyDescent="0.25">
      <c r="A271" s="88"/>
      <c r="B271" s="43"/>
      <c r="C271" s="303"/>
      <c r="D271" s="42"/>
      <c r="E271" s="42"/>
      <c r="F271" s="92"/>
      <c r="G271" s="467" t="s">
        <v>113</v>
      </c>
    </row>
    <row r="272" spans="1:7" ht="13.5" customHeight="1" x14ac:dyDescent="0.25">
      <c r="A272" s="88"/>
      <c r="B272" s="43"/>
      <c r="C272" s="303"/>
      <c r="D272" s="42"/>
      <c r="E272" s="42"/>
      <c r="F272" s="92"/>
      <c r="G272" s="117" t="s">
        <v>113</v>
      </c>
    </row>
    <row r="273" spans="1:7" ht="13.5" customHeight="1" x14ac:dyDescent="0.25">
      <c r="A273" s="88" t="s">
        <v>133</v>
      </c>
      <c r="B273" s="43"/>
      <c r="C273" s="303" t="s">
        <v>138</v>
      </c>
      <c r="D273" s="174" t="s">
        <v>37</v>
      </c>
      <c r="E273" s="42">
        <v>10</v>
      </c>
      <c r="F273" s="92"/>
      <c r="G273" s="117">
        <f>E273*F273</f>
        <v>0</v>
      </c>
    </row>
    <row r="274" spans="1:7" ht="13.5" customHeight="1" x14ac:dyDescent="0.25">
      <c r="A274" s="88"/>
      <c r="B274" s="43"/>
      <c r="C274" s="303"/>
      <c r="D274" s="42"/>
      <c r="E274" s="42"/>
      <c r="F274" s="92"/>
      <c r="G274" s="117" t="s">
        <v>113</v>
      </c>
    </row>
    <row r="275" spans="1:7" ht="13.5" customHeight="1" x14ac:dyDescent="0.25">
      <c r="A275" s="88" t="s">
        <v>134</v>
      </c>
      <c r="B275" s="43"/>
      <c r="C275" s="303" t="s">
        <v>139</v>
      </c>
      <c r="D275" s="174" t="s">
        <v>37</v>
      </c>
      <c r="E275" s="42">
        <v>4</v>
      </c>
      <c r="F275" s="92"/>
      <c r="G275" s="117">
        <f>E275*F275</f>
        <v>0</v>
      </c>
    </row>
    <row r="276" spans="1:7" ht="13.5" customHeight="1" x14ac:dyDescent="0.25">
      <c r="A276" s="88"/>
      <c r="B276" s="43"/>
      <c r="C276" s="303"/>
      <c r="D276" s="43"/>
      <c r="E276" s="42"/>
      <c r="F276" s="92"/>
      <c r="G276" s="117" t="s">
        <v>113</v>
      </c>
    </row>
    <row r="277" spans="1:7" ht="13.5" customHeight="1" x14ac:dyDescent="0.25">
      <c r="A277" s="418">
        <v>14.08</v>
      </c>
      <c r="B277" s="43"/>
      <c r="C277" s="408" t="s">
        <v>246</v>
      </c>
      <c r="D277" s="409"/>
      <c r="E277" s="409"/>
      <c r="F277" s="411"/>
      <c r="G277" s="117"/>
    </row>
    <row r="278" spans="1:7" ht="13.5" customHeight="1" x14ac:dyDescent="0.25">
      <c r="A278" s="88"/>
      <c r="B278" s="43"/>
      <c r="C278" s="408"/>
      <c r="D278" s="409"/>
      <c r="E278" s="409"/>
      <c r="F278" s="411"/>
      <c r="G278" s="467"/>
    </row>
    <row r="279" spans="1:7" ht="13.5" customHeight="1" x14ac:dyDescent="0.25">
      <c r="A279" s="88"/>
      <c r="B279" s="43"/>
      <c r="C279" s="408" t="s">
        <v>247</v>
      </c>
      <c r="D279" s="409"/>
      <c r="E279" s="419"/>
      <c r="F279" s="415"/>
      <c r="G279" s="117"/>
    </row>
    <row r="280" spans="1:7" ht="13.5" customHeight="1" x14ac:dyDescent="0.25">
      <c r="A280" s="88"/>
      <c r="B280" s="43"/>
      <c r="C280" s="444" t="s">
        <v>248</v>
      </c>
      <c r="D280" s="411" t="s">
        <v>249</v>
      </c>
      <c r="E280" s="420" t="s">
        <v>299</v>
      </c>
      <c r="F280" s="420"/>
      <c r="G280" s="117"/>
    </row>
    <row r="281" spans="1:7" ht="13.5" customHeight="1" x14ac:dyDescent="0.3">
      <c r="A281" s="88"/>
      <c r="B281" s="43"/>
      <c r="C281" s="445"/>
      <c r="D281" s="411"/>
      <c r="E281" s="411"/>
      <c r="F281" s="411"/>
      <c r="G281" s="117"/>
    </row>
    <row r="282" spans="1:7" ht="13.5" customHeight="1" x14ac:dyDescent="0.25">
      <c r="A282" s="88"/>
      <c r="B282" s="43"/>
      <c r="C282" s="435" t="s">
        <v>250</v>
      </c>
      <c r="D282" s="409" t="s">
        <v>24</v>
      </c>
      <c r="E282" s="414">
        <v>3</v>
      </c>
      <c r="F282" s="411"/>
      <c r="G282" s="117">
        <f>E282*F282</f>
        <v>0</v>
      </c>
    </row>
    <row r="283" spans="1:7" ht="13.5" customHeight="1" x14ac:dyDescent="0.25">
      <c r="A283" s="88"/>
      <c r="B283" s="43"/>
      <c r="C283" s="303"/>
      <c r="D283" s="43"/>
      <c r="E283" s="42"/>
      <c r="F283" s="92"/>
      <c r="G283" s="117"/>
    </row>
    <row r="284" spans="1:7" ht="13.5" customHeight="1" x14ac:dyDescent="0.25">
      <c r="A284" s="88"/>
      <c r="B284" s="43"/>
      <c r="C284" s="303"/>
      <c r="D284" s="43"/>
      <c r="E284" s="42"/>
      <c r="F284" s="92"/>
      <c r="G284" s="117"/>
    </row>
    <row r="285" spans="1:7" ht="13.5" customHeight="1" x14ac:dyDescent="0.25">
      <c r="A285" s="88"/>
      <c r="B285" s="43"/>
      <c r="C285" s="303"/>
      <c r="D285" s="43"/>
      <c r="E285" s="42"/>
      <c r="F285" s="92"/>
      <c r="G285" s="467"/>
    </row>
    <row r="286" spans="1:7" ht="13.5" customHeight="1" x14ac:dyDescent="0.25">
      <c r="A286" s="88"/>
      <c r="B286" s="43"/>
      <c r="C286" s="303"/>
      <c r="D286" s="43"/>
      <c r="E286" s="42"/>
      <c r="F286" s="92"/>
      <c r="G286" s="117"/>
    </row>
    <row r="287" spans="1:7" ht="13.5" customHeight="1" x14ac:dyDescent="0.25">
      <c r="A287" s="89"/>
      <c r="B287" s="43"/>
      <c r="C287" s="303"/>
      <c r="D287" s="43"/>
      <c r="E287" s="42"/>
      <c r="F287" s="92"/>
      <c r="G287" s="117"/>
    </row>
    <row r="288" spans="1:7" ht="13.5" customHeight="1" x14ac:dyDescent="0.25">
      <c r="A288" s="88"/>
      <c r="B288" s="43"/>
      <c r="C288" s="303"/>
      <c r="D288" s="43"/>
      <c r="E288" s="42"/>
      <c r="F288" s="43"/>
      <c r="G288" s="117"/>
    </row>
    <row r="289" spans="1:7" ht="13.5" customHeight="1" x14ac:dyDescent="0.25">
      <c r="A289" s="90"/>
      <c r="B289" s="43"/>
      <c r="C289" s="303"/>
      <c r="D289" s="43"/>
      <c r="E289" s="42"/>
      <c r="F289" s="43"/>
      <c r="G289" s="117"/>
    </row>
    <row r="290" spans="1:7" ht="13.5" customHeight="1" x14ac:dyDescent="0.25">
      <c r="A290" s="90"/>
      <c r="B290" s="43"/>
      <c r="C290" s="303"/>
      <c r="D290" s="43"/>
      <c r="E290" s="42"/>
      <c r="F290" s="43"/>
      <c r="G290" s="117"/>
    </row>
    <row r="291" spans="1:7" ht="13.5" customHeight="1" x14ac:dyDescent="0.25">
      <c r="A291" s="90"/>
      <c r="B291" s="43"/>
      <c r="C291" s="303"/>
      <c r="D291" s="43"/>
      <c r="E291" s="42"/>
      <c r="F291" s="43"/>
      <c r="G291" s="117"/>
    </row>
    <row r="292" spans="1:7" ht="13.5" customHeight="1" thickBot="1" x14ac:dyDescent="0.3">
      <c r="A292" s="90"/>
      <c r="B292" s="43"/>
      <c r="C292" s="303"/>
      <c r="D292" s="43"/>
      <c r="E292" s="42"/>
      <c r="F292" s="43"/>
      <c r="G292" s="467"/>
    </row>
    <row r="293" spans="1:7" ht="13.5" customHeight="1" x14ac:dyDescent="0.25">
      <c r="A293" s="78"/>
      <c r="B293" s="322"/>
      <c r="C293" s="323"/>
      <c r="D293" s="324"/>
      <c r="E293" s="397"/>
      <c r="F293" s="324"/>
      <c r="G293" s="325"/>
    </row>
    <row r="294" spans="1:7" ht="13.5" customHeight="1" x14ac:dyDescent="0.3">
      <c r="A294" s="85" t="s">
        <v>7</v>
      </c>
      <c r="B294" s="345"/>
      <c r="C294" s="346"/>
      <c r="D294" s="43"/>
      <c r="E294" s="42"/>
      <c r="F294" s="43"/>
      <c r="G294" s="468">
        <f>SUM(G220:G291)</f>
        <v>0</v>
      </c>
    </row>
    <row r="295" spans="1:7" ht="13.5" customHeight="1" thickBot="1" x14ac:dyDescent="0.3">
      <c r="A295" s="80"/>
      <c r="B295" s="329"/>
      <c r="C295" s="330"/>
      <c r="D295" s="45"/>
      <c r="E295" s="44"/>
      <c r="F295" s="45"/>
      <c r="G295" s="469"/>
    </row>
    <row r="296" spans="1:7" ht="13.5" customHeight="1" x14ac:dyDescent="0.25">
      <c r="A296" s="276"/>
      <c r="B296" s="93"/>
      <c r="C296" s="347"/>
      <c r="D296" s="93"/>
      <c r="E296" s="398"/>
      <c r="F296" s="93"/>
      <c r="G296" s="22"/>
    </row>
    <row r="297" spans="1:7" ht="13.5" customHeight="1" thickBot="1" x14ac:dyDescent="0.3">
      <c r="A297" s="276"/>
      <c r="B297" s="93"/>
      <c r="C297" s="347"/>
      <c r="D297" s="93"/>
      <c r="E297" s="398"/>
      <c r="F297" s="93"/>
      <c r="G297" s="22"/>
    </row>
    <row r="298" spans="1:7" ht="13.5" customHeight="1" thickBot="1" x14ac:dyDescent="0.35">
      <c r="A298" s="61"/>
      <c r="B298" s="333"/>
      <c r="C298" s="350"/>
      <c r="D298" s="331"/>
      <c r="E298" s="333"/>
      <c r="F298" s="491" t="s">
        <v>16</v>
      </c>
      <c r="G298" s="492"/>
    </row>
    <row r="299" spans="1:7" ht="13.5" customHeight="1" thickBot="1" x14ac:dyDescent="0.35">
      <c r="A299" s="91" t="s">
        <v>0</v>
      </c>
      <c r="B299" s="351" t="s">
        <v>9</v>
      </c>
      <c r="C299" s="352" t="s">
        <v>1</v>
      </c>
      <c r="D299" s="336" t="s">
        <v>2</v>
      </c>
      <c r="E299" s="353" t="s">
        <v>3</v>
      </c>
      <c r="F299" s="351" t="s">
        <v>4</v>
      </c>
      <c r="G299" s="339" t="s">
        <v>5</v>
      </c>
    </row>
    <row r="300" spans="1:7" ht="13.5" customHeight="1" x14ac:dyDescent="0.25">
      <c r="A300" s="279"/>
      <c r="B300" s="324"/>
      <c r="C300" s="354"/>
      <c r="D300" s="43"/>
      <c r="E300" s="324"/>
      <c r="F300" s="324"/>
      <c r="G300" s="325"/>
    </row>
    <row r="301" spans="1:7" ht="13.5" customHeight="1" x14ac:dyDescent="0.25">
      <c r="A301" s="198"/>
      <c r="B301" s="399">
        <v>1700</v>
      </c>
      <c r="C301" s="400" t="s">
        <v>236</v>
      </c>
      <c r="D301" s="401"/>
      <c r="E301" s="401"/>
      <c r="F301" s="402"/>
      <c r="G301" s="202"/>
    </row>
    <row r="302" spans="1:7" ht="13.5" customHeight="1" x14ac:dyDescent="0.3">
      <c r="A302" s="194"/>
      <c r="B302" s="403"/>
      <c r="C302" s="404"/>
      <c r="D302" s="405"/>
      <c r="E302" s="405"/>
      <c r="F302" s="406"/>
      <c r="G302" s="191"/>
    </row>
    <row r="303" spans="1:7" ht="13.5" customHeight="1" x14ac:dyDescent="0.3">
      <c r="A303" s="194"/>
      <c r="B303" s="407"/>
      <c r="C303" s="408"/>
      <c r="D303" s="409"/>
      <c r="E303" s="410"/>
      <c r="F303" s="411"/>
      <c r="G303" s="191"/>
    </row>
    <row r="304" spans="1:7" ht="13.5" customHeight="1" x14ac:dyDescent="0.3">
      <c r="A304" s="194"/>
      <c r="B304" s="407">
        <v>17.010000000000002</v>
      </c>
      <c r="C304" s="408" t="s">
        <v>237</v>
      </c>
      <c r="D304" s="409" t="s">
        <v>36</v>
      </c>
      <c r="E304" s="412">
        <v>1</v>
      </c>
      <c r="F304" s="411"/>
      <c r="G304" s="117">
        <f>E304*F304</f>
        <v>0</v>
      </c>
    </row>
    <row r="305" spans="1:7" ht="13.5" customHeight="1" x14ac:dyDescent="0.3">
      <c r="A305" s="194"/>
      <c r="B305" s="407"/>
      <c r="C305" s="408"/>
      <c r="D305" s="409"/>
      <c r="E305" s="414"/>
      <c r="F305" s="411"/>
      <c r="G305" s="191"/>
    </row>
    <row r="306" spans="1:7" ht="13.5" customHeight="1" x14ac:dyDescent="0.3">
      <c r="A306" s="194"/>
      <c r="B306" s="407">
        <v>17.02</v>
      </c>
      <c r="C306" s="416" t="s">
        <v>238</v>
      </c>
      <c r="D306" s="405"/>
      <c r="E306" s="417"/>
      <c r="F306" s="411"/>
      <c r="G306" s="191"/>
    </row>
    <row r="307" spans="1:7" ht="13.5" customHeight="1" x14ac:dyDescent="0.25">
      <c r="A307" s="194"/>
      <c r="B307" s="399"/>
      <c r="C307" s="400" t="s">
        <v>239</v>
      </c>
      <c r="D307" s="401"/>
      <c r="E307" s="401"/>
      <c r="F307" s="411"/>
      <c r="G307" s="191"/>
    </row>
    <row r="308" spans="1:7" ht="13.5" customHeight="1" x14ac:dyDescent="0.3">
      <c r="A308" s="271"/>
      <c r="B308" s="407"/>
      <c r="C308" s="408"/>
      <c r="D308" s="409"/>
      <c r="E308" s="410"/>
      <c r="F308" s="411"/>
      <c r="G308" s="191"/>
    </row>
    <row r="309" spans="1:7" ht="13.5" customHeight="1" x14ac:dyDescent="0.25">
      <c r="A309" s="194"/>
      <c r="B309" s="418"/>
      <c r="C309" s="408" t="s">
        <v>240</v>
      </c>
      <c r="D309" s="409" t="s">
        <v>241</v>
      </c>
      <c r="E309" s="412">
        <v>10</v>
      </c>
      <c r="F309" s="411"/>
      <c r="G309" s="117">
        <f>E309*F309</f>
        <v>0</v>
      </c>
    </row>
    <row r="310" spans="1:7" ht="13.5" customHeight="1" x14ac:dyDescent="0.25">
      <c r="A310" s="194"/>
      <c r="B310" s="418"/>
      <c r="C310" s="408"/>
      <c r="D310" s="409"/>
      <c r="E310" s="409"/>
      <c r="F310" s="411"/>
      <c r="G310" s="191"/>
    </row>
    <row r="311" spans="1:7" ht="13.5" customHeight="1" x14ac:dyDescent="0.25">
      <c r="A311" s="194"/>
      <c r="B311" s="418"/>
      <c r="C311" s="435"/>
      <c r="D311" s="409"/>
      <c r="E311" s="419"/>
      <c r="F311" s="415"/>
      <c r="G311" s="191"/>
    </row>
    <row r="312" spans="1:7" ht="13.5" customHeight="1" x14ac:dyDescent="0.25">
      <c r="A312" s="194"/>
      <c r="B312" s="425">
        <v>17.04</v>
      </c>
      <c r="C312" s="444" t="s">
        <v>140</v>
      </c>
      <c r="D312" s="411"/>
      <c r="E312" s="420"/>
      <c r="F312" s="420"/>
      <c r="G312" s="191"/>
    </row>
    <row r="313" spans="1:7" ht="13.5" customHeight="1" x14ac:dyDescent="0.3">
      <c r="A313" s="194"/>
      <c r="B313" s="399"/>
      <c r="C313" s="445" t="s">
        <v>242</v>
      </c>
      <c r="D313" s="411" t="s">
        <v>37</v>
      </c>
      <c r="E313" s="411">
        <v>35</v>
      </c>
      <c r="F313" s="411"/>
      <c r="G313" s="117">
        <f>E313*F313</f>
        <v>0</v>
      </c>
    </row>
    <row r="314" spans="1:7" ht="13.5" customHeight="1" x14ac:dyDescent="0.25">
      <c r="A314" s="194"/>
      <c r="B314" s="203"/>
      <c r="C314" s="195"/>
      <c r="D314" s="196"/>
      <c r="E314" s="197"/>
      <c r="F314" s="172"/>
      <c r="G314" s="191"/>
    </row>
    <row r="315" spans="1:7" ht="13.5" customHeight="1" x14ac:dyDescent="0.25">
      <c r="A315" s="194"/>
      <c r="B315" s="203"/>
      <c r="C315" s="195"/>
      <c r="D315" s="196"/>
      <c r="E315" s="197"/>
      <c r="F315" s="172"/>
      <c r="G315" s="191"/>
    </row>
    <row r="316" spans="1:7" ht="13.5" customHeight="1" x14ac:dyDescent="0.25">
      <c r="A316" s="194"/>
      <c r="B316" s="203"/>
      <c r="C316" s="195"/>
      <c r="D316" s="196"/>
      <c r="E316" s="197"/>
      <c r="F316" s="172"/>
      <c r="G316" s="191"/>
    </row>
    <row r="317" spans="1:7" ht="13.5" customHeight="1" x14ac:dyDescent="0.25">
      <c r="A317" s="194"/>
      <c r="B317" s="203"/>
      <c r="C317" s="195"/>
      <c r="D317" s="196"/>
      <c r="E317" s="197"/>
      <c r="F317" s="172"/>
      <c r="G317" s="191"/>
    </row>
    <row r="318" spans="1:7" ht="13.5" customHeight="1" x14ac:dyDescent="0.25">
      <c r="A318" s="194"/>
      <c r="B318" s="203"/>
      <c r="C318" s="195"/>
      <c r="D318" s="196"/>
      <c r="E318" s="197"/>
      <c r="F318" s="172"/>
      <c r="G318" s="191"/>
    </row>
    <row r="319" spans="1:7" ht="13.5" customHeight="1" x14ac:dyDescent="0.25">
      <c r="A319" s="194"/>
      <c r="B319" s="203"/>
      <c r="C319" s="195"/>
      <c r="D319" s="196"/>
      <c r="E319" s="197"/>
      <c r="F319" s="172"/>
      <c r="G319" s="191"/>
    </row>
    <row r="320" spans="1:7" ht="13.5" customHeight="1" x14ac:dyDescent="0.25">
      <c r="A320" s="194"/>
      <c r="B320" s="203"/>
      <c r="C320" s="195"/>
      <c r="D320" s="196"/>
      <c r="E320" s="197"/>
      <c r="F320" s="172"/>
      <c r="G320" s="191"/>
    </row>
    <row r="321" spans="1:7" ht="13.5" customHeight="1" x14ac:dyDescent="0.25">
      <c r="A321" s="194"/>
      <c r="B321" s="203"/>
      <c r="C321" s="195"/>
      <c r="D321" s="196"/>
      <c r="E321" s="197"/>
      <c r="F321" s="172"/>
      <c r="G321" s="191"/>
    </row>
    <row r="322" spans="1:7" ht="13.5" customHeight="1" x14ac:dyDescent="0.25">
      <c r="A322" s="194"/>
      <c r="B322" s="203"/>
      <c r="C322" s="195"/>
      <c r="D322" s="196"/>
      <c r="E322" s="197"/>
      <c r="F322" s="172"/>
      <c r="G322" s="191"/>
    </row>
    <row r="323" spans="1:7" ht="13.5" customHeight="1" x14ac:dyDescent="0.25">
      <c r="A323" s="194"/>
      <c r="B323" s="203"/>
      <c r="C323" s="195"/>
      <c r="D323" s="196"/>
      <c r="E323" s="197"/>
      <c r="F323" s="172"/>
      <c r="G323" s="191"/>
    </row>
    <row r="324" spans="1:7" ht="13.5" customHeight="1" x14ac:dyDescent="0.25">
      <c r="A324" s="194"/>
      <c r="B324" s="203"/>
      <c r="C324" s="195"/>
      <c r="D324" s="196"/>
      <c r="E324" s="197"/>
      <c r="F324" s="172"/>
      <c r="G324" s="191"/>
    </row>
    <row r="325" spans="1:7" ht="13.5" customHeight="1" x14ac:dyDescent="0.25">
      <c r="A325" s="194"/>
      <c r="B325" s="203"/>
      <c r="C325" s="195"/>
      <c r="D325" s="196"/>
      <c r="E325" s="197"/>
      <c r="F325" s="172"/>
      <c r="G325" s="191"/>
    </row>
    <row r="326" spans="1:7" ht="13.5" customHeight="1" x14ac:dyDescent="0.25">
      <c r="A326" s="194"/>
      <c r="B326" s="203"/>
      <c r="C326" s="195"/>
      <c r="D326" s="196"/>
      <c r="E326" s="197"/>
      <c r="F326" s="172"/>
      <c r="G326" s="191"/>
    </row>
    <row r="327" spans="1:7" ht="13.5" customHeight="1" x14ac:dyDescent="0.25">
      <c r="A327" s="194"/>
      <c r="B327" s="203"/>
      <c r="C327" s="195"/>
      <c r="D327" s="196"/>
      <c r="E327" s="197"/>
      <c r="F327" s="172"/>
      <c r="G327" s="191"/>
    </row>
    <row r="328" spans="1:7" ht="13.5" customHeight="1" x14ac:dyDescent="0.25">
      <c r="A328" s="194"/>
      <c r="B328" s="203"/>
      <c r="C328" s="195"/>
      <c r="D328" s="196"/>
      <c r="E328" s="197"/>
      <c r="F328" s="172"/>
      <c r="G328" s="191"/>
    </row>
    <row r="329" spans="1:7" ht="13.5" customHeight="1" x14ac:dyDescent="0.25">
      <c r="A329" s="194"/>
      <c r="B329" s="203"/>
      <c r="C329" s="195"/>
      <c r="D329" s="196"/>
      <c r="E329" s="197"/>
      <c r="F329" s="172"/>
      <c r="G329" s="191"/>
    </row>
    <row r="330" spans="1:7" ht="13.5" customHeight="1" x14ac:dyDescent="0.25">
      <c r="A330" s="194"/>
      <c r="B330" s="203"/>
      <c r="C330" s="195"/>
      <c r="D330" s="196"/>
      <c r="E330" s="197"/>
      <c r="F330" s="172"/>
      <c r="G330" s="191"/>
    </row>
    <row r="331" spans="1:7" ht="13.5" customHeight="1" x14ac:dyDescent="0.25">
      <c r="A331" s="194"/>
      <c r="B331" s="203"/>
      <c r="C331" s="195"/>
      <c r="D331" s="196"/>
      <c r="E331" s="197"/>
      <c r="F331" s="172"/>
      <c r="G331" s="191"/>
    </row>
    <row r="332" spans="1:7" ht="13.5" customHeight="1" x14ac:dyDescent="0.25">
      <c r="A332" s="194"/>
      <c r="B332" s="203"/>
      <c r="C332" s="195"/>
      <c r="D332" s="196"/>
      <c r="E332" s="197"/>
      <c r="F332" s="172"/>
      <c r="G332" s="191"/>
    </row>
    <row r="333" spans="1:7" ht="13.5" customHeight="1" x14ac:dyDescent="0.25">
      <c r="A333" s="194"/>
      <c r="B333" s="203"/>
      <c r="C333" s="195"/>
      <c r="D333" s="196"/>
      <c r="E333" s="197"/>
      <c r="F333" s="172"/>
      <c r="G333" s="191"/>
    </row>
    <row r="334" spans="1:7" ht="13.5" customHeight="1" x14ac:dyDescent="0.25">
      <c r="A334" s="194"/>
      <c r="B334" s="203"/>
      <c r="C334" s="195"/>
      <c r="D334" s="196"/>
      <c r="E334" s="197"/>
      <c r="F334" s="172"/>
      <c r="G334" s="191"/>
    </row>
    <row r="335" spans="1:7" ht="13.5" customHeight="1" x14ac:dyDescent="0.25">
      <c r="A335" s="194"/>
      <c r="B335" s="203"/>
      <c r="C335" s="195"/>
      <c r="D335" s="196"/>
      <c r="E335" s="197"/>
      <c r="F335" s="172"/>
      <c r="G335" s="191"/>
    </row>
    <row r="336" spans="1:7" ht="13.5" customHeight="1" x14ac:dyDescent="0.25">
      <c r="A336" s="194"/>
      <c r="B336" s="203"/>
      <c r="C336" s="195"/>
      <c r="D336" s="196"/>
      <c r="E336" s="197"/>
      <c r="F336" s="172"/>
      <c r="G336" s="191"/>
    </row>
    <row r="337" spans="1:7" ht="13.5" customHeight="1" x14ac:dyDescent="0.25">
      <c r="A337" s="194"/>
      <c r="B337" s="203"/>
      <c r="C337" s="195"/>
      <c r="D337" s="196"/>
      <c r="E337" s="197"/>
      <c r="F337" s="172"/>
      <c r="G337" s="191"/>
    </row>
    <row r="338" spans="1:7" ht="13.5" customHeight="1" x14ac:dyDescent="0.25">
      <c r="A338" s="194"/>
      <c r="B338" s="203"/>
      <c r="C338" s="195"/>
      <c r="D338" s="196"/>
      <c r="E338" s="197"/>
      <c r="F338" s="172"/>
      <c r="G338" s="191"/>
    </row>
    <row r="339" spans="1:7" ht="13.5" customHeight="1" x14ac:dyDescent="0.25">
      <c r="A339" s="194"/>
      <c r="B339" s="203"/>
      <c r="C339" s="195"/>
      <c r="D339" s="196"/>
      <c r="E339" s="197"/>
      <c r="F339" s="172"/>
      <c r="G339" s="191"/>
    </row>
    <row r="340" spans="1:7" ht="13.5" customHeight="1" x14ac:dyDescent="0.25">
      <c r="A340" s="194"/>
      <c r="B340" s="203"/>
      <c r="C340" s="195"/>
      <c r="D340" s="196"/>
      <c r="E340" s="197"/>
      <c r="F340" s="172"/>
      <c r="G340" s="191"/>
    </row>
    <row r="341" spans="1:7" ht="13.5" customHeight="1" x14ac:dyDescent="0.25">
      <c r="A341" s="194"/>
      <c r="B341" s="203"/>
      <c r="C341" s="195"/>
      <c r="D341" s="196"/>
      <c r="E341" s="197"/>
      <c r="F341" s="172"/>
      <c r="G341" s="191"/>
    </row>
    <row r="342" spans="1:7" ht="13.5" customHeight="1" x14ac:dyDescent="0.25">
      <c r="A342" s="194"/>
      <c r="B342" s="203"/>
      <c r="C342" s="195"/>
      <c r="D342" s="196"/>
      <c r="E342" s="197"/>
      <c r="F342" s="172"/>
      <c r="G342" s="191"/>
    </row>
    <row r="343" spans="1:7" ht="13.5" customHeight="1" x14ac:dyDescent="0.25">
      <c r="A343" s="194"/>
      <c r="B343" s="203"/>
      <c r="C343" s="195"/>
      <c r="D343" s="196"/>
      <c r="E343" s="197"/>
      <c r="F343" s="172"/>
      <c r="G343" s="191"/>
    </row>
    <row r="344" spans="1:7" ht="13.5" customHeight="1" x14ac:dyDescent="0.25">
      <c r="A344" s="194"/>
      <c r="B344" s="203"/>
      <c r="C344" s="195"/>
      <c r="D344" s="196"/>
      <c r="E344" s="197"/>
      <c r="F344" s="172"/>
      <c r="G344" s="191"/>
    </row>
    <row r="345" spans="1:7" ht="13.5" customHeight="1" x14ac:dyDescent="0.25">
      <c r="A345" s="194"/>
      <c r="B345" s="203"/>
      <c r="C345" s="195"/>
      <c r="D345" s="196"/>
      <c r="E345" s="197"/>
      <c r="F345" s="172"/>
      <c r="G345" s="191"/>
    </row>
    <row r="346" spans="1:7" ht="13.5" customHeight="1" x14ac:dyDescent="0.25">
      <c r="A346" s="194"/>
      <c r="B346" s="203"/>
      <c r="C346" s="195"/>
      <c r="D346" s="196"/>
      <c r="E346" s="197"/>
      <c r="F346" s="172"/>
      <c r="G346" s="191"/>
    </row>
    <row r="347" spans="1:7" ht="13.5" customHeight="1" x14ac:dyDescent="0.25">
      <c r="A347" s="194"/>
      <c r="B347" s="203"/>
      <c r="C347" s="195"/>
      <c r="D347" s="196"/>
      <c r="E347" s="197"/>
      <c r="F347" s="172"/>
      <c r="G347" s="191"/>
    </row>
    <row r="348" spans="1:7" ht="13.5" customHeight="1" x14ac:dyDescent="0.25">
      <c r="A348" s="194"/>
      <c r="B348" s="203"/>
      <c r="C348" s="195"/>
      <c r="D348" s="196"/>
      <c r="E348" s="197"/>
      <c r="F348" s="172"/>
      <c r="G348" s="191"/>
    </row>
    <row r="349" spans="1:7" ht="13.5" customHeight="1" x14ac:dyDescent="0.25">
      <c r="A349" s="194"/>
      <c r="B349" s="203"/>
      <c r="C349" s="195"/>
      <c r="D349" s="196"/>
      <c r="E349" s="197"/>
      <c r="F349" s="172"/>
      <c r="G349" s="191"/>
    </row>
    <row r="350" spans="1:7" ht="13.5" customHeight="1" x14ac:dyDescent="0.25">
      <c r="A350" s="194"/>
      <c r="B350" s="203"/>
      <c r="C350" s="195"/>
      <c r="D350" s="196"/>
      <c r="E350" s="197"/>
      <c r="F350" s="172"/>
      <c r="G350" s="191"/>
    </row>
    <row r="351" spans="1:7" ht="13.5" customHeight="1" x14ac:dyDescent="0.25">
      <c r="A351" s="194"/>
      <c r="B351" s="203"/>
      <c r="C351" s="195"/>
      <c r="D351" s="196"/>
      <c r="E351" s="197"/>
      <c r="F351" s="172"/>
      <c r="G351" s="191"/>
    </row>
    <row r="352" spans="1:7" ht="13.5" customHeight="1" x14ac:dyDescent="0.25">
      <c r="A352" s="194"/>
      <c r="B352" s="203"/>
      <c r="C352" s="195"/>
      <c r="D352" s="196"/>
      <c r="E352" s="197"/>
      <c r="F352" s="172"/>
      <c r="G352" s="191"/>
    </row>
    <row r="353" spans="1:7" ht="13.5" customHeight="1" x14ac:dyDescent="0.25">
      <c r="A353" s="194"/>
      <c r="B353" s="203"/>
      <c r="C353" s="195"/>
      <c r="D353" s="196"/>
      <c r="E353" s="197"/>
      <c r="F353" s="172"/>
      <c r="G353" s="191"/>
    </row>
    <row r="354" spans="1:7" ht="13.5" customHeight="1" x14ac:dyDescent="0.25">
      <c r="A354" s="194"/>
      <c r="B354" s="203"/>
      <c r="C354" s="195"/>
      <c r="D354" s="196"/>
      <c r="E354" s="197"/>
      <c r="F354" s="172"/>
      <c r="G354" s="191"/>
    </row>
    <row r="355" spans="1:7" ht="13.5" customHeight="1" x14ac:dyDescent="0.25">
      <c r="A355" s="194"/>
      <c r="B355" s="203"/>
      <c r="C355" s="195"/>
      <c r="D355" s="196"/>
      <c r="E355" s="197"/>
      <c r="F355" s="172"/>
      <c r="G355" s="191"/>
    </row>
    <row r="356" spans="1:7" ht="13.5" customHeight="1" x14ac:dyDescent="0.25">
      <c r="A356" s="194"/>
      <c r="B356" s="203"/>
      <c r="C356" s="195"/>
      <c r="D356" s="196"/>
      <c r="E356" s="197"/>
      <c r="F356" s="172"/>
      <c r="G356" s="191"/>
    </row>
    <row r="357" spans="1:7" ht="13.5" customHeight="1" x14ac:dyDescent="0.25">
      <c r="A357" s="194"/>
      <c r="B357" s="203"/>
      <c r="C357" s="195"/>
      <c r="D357" s="196"/>
      <c r="E357" s="197"/>
      <c r="F357" s="172"/>
      <c r="G357" s="191"/>
    </row>
    <row r="358" spans="1:7" ht="13.5" customHeight="1" x14ac:dyDescent="0.25">
      <c r="A358" s="194"/>
      <c r="B358" s="203"/>
      <c r="C358" s="195"/>
      <c r="D358" s="196"/>
      <c r="E358" s="197"/>
      <c r="F358" s="172"/>
      <c r="G358" s="191"/>
    </row>
    <row r="359" spans="1:7" ht="13.5" customHeight="1" x14ac:dyDescent="0.25">
      <c r="A359" s="194"/>
      <c r="B359" s="203"/>
      <c r="C359" s="195"/>
      <c r="D359" s="196"/>
      <c r="E359" s="197"/>
      <c r="F359" s="172"/>
      <c r="G359" s="191"/>
    </row>
    <row r="360" spans="1:7" ht="13.5" customHeight="1" x14ac:dyDescent="0.25">
      <c r="A360" s="194"/>
      <c r="B360" s="203"/>
      <c r="C360" s="195"/>
      <c r="D360" s="196"/>
      <c r="E360" s="197"/>
      <c r="F360" s="172"/>
      <c r="G360" s="191"/>
    </row>
    <row r="361" spans="1:7" ht="13.5" customHeight="1" x14ac:dyDescent="0.25">
      <c r="A361" s="194"/>
      <c r="B361" s="203"/>
      <c r="C361" s="195"/>
      <c r="D361" s="196"/>
      <c r="E361" s="197"/>
      <c r="F361" s="172"/>
      <c r="G361" s="191"/>
    </row>
    <row r="362" spans="1:7" ht="13.5" customHeight="1" x14ac:dyDescent="0.25">
      <c r="A362" s="194"/>
      <c r="B362" s="203"/>
      <c r="C362" s="195"/>
      <c r="D362" s="196"/>
      <c r="E362" s="197"/>
      <c r="F362" s="172"/>
      <c r="G362" s="191"/>
    </row>
    <row r="363" spans="1:7" ht="13.5" customHeight="1" x14ac:dyDescent="0.25">
      <c r="A363" s="194"/>
      <c r="B363" s="203"/>
      <c r="C363" s="195"/>
      <c r="D363" s="196"/>
      <c r="E363" s="197"/>
      <c r="F363" s="172"/>
      <c r="G363" s="191"/>
    </row>
    <row r="364" spans="1:7" ht="13.5" customHeight="1" x14ac:dyDescent="0.25">
      <c r="A364" s="194"/>
      <c r="B364" s="203"/>
      <c r="C364" s="195"/>
      <c r="D364" s="196"/>
      <c r="E364" s="197"/>
      <c r="F364" s="172"/>
      <c r="G364" s="191"/>
    </row>
    <row r="365" spans="1:7" ht="13.5" customHeight="1" x14ac:dyDescent="0.25">
      <c r="A365" s="194"/>
      <c r="B365" s="203"/>
      <c r="C365" s="195"/>
      <c r="D365" s="196"/>
      <c r="E365" s="197"/>
      <c r="F365" s="172"/>
      <c r="G365" s="191"/>
    </row>
    <row r="366" spans="1:7" ht="13.5" customHeight="1" x14ac:dyDescent="0.25">
      <c r="A366" s="194"/>
      <c r="B366" s="203"/>
      <c r="C366" s="195"/>
      <c r="D366" s="196"/>
      <c r="E366" s="197"/>
      <c r="F366" s="172"/>
      <c r="G366" s="191"/>
    </row>
    <row r="367" spans="1:7" ht="13.5" customHeight="1" x14ac:dyDescent="0.25">
      <c r="A367" s="194"/>
      <c r="B367" s="203"/>
      <c r="C367" s="195"/>
      <c r="D367" s="196"/>
      <c r="E367" s="197"/>
      <c r="F367" s="172"/>
      <c r="G367" s="191"/>
    </row>
    <row r="368" spans="1:7" ht="13.5" customHeight="1" x14ac:dyDescent="0.25">
      <c r="A368" s="194"/>
      <c r="B368" s="203"/>
      <c r="C368" s="195"/>
      <c r="D368" s="196"/>
      <c r="E368" s="197"/>
      <c r="F368" s="172"/>
      <c r="G368" s="191"/>
    </row>
    <row r="369" spans="1:7" ht="13.5" customHeight="1" x14ac:dyDescent="0.25">
      <c r="A369" s="194"/>
      <c r="B369" s="203"/>
      <c r="C369" s="195"/>
      <c r="D369" s="196"/>
      <c r="E369" s="197"/>
      <c r="F369" s="172"/>
      <c r="G369" s="191"/>
    </row>
    <row r="370" spans="1:7" ht="13.5" customHeight="1" x14ac:dyDescent="0.25">
      <c r="A370" s="194"/>
      <c r="B370" s="203"/>
      <c r="C370" s="195"/>
      <c r="D370" s="196"/>
      <c r="E370" s="197"/>
      <c r="F370" s="172"/>
      <c r="G370" s="191"/>
    </row>
    <row r="371" spans="1:7" ht="13.5" customHeight="1" x14ac:dyDescent="0.25">
      <c r="A371" s="194"/>
      <c r="B371" s="203"/>
      <c r="C371" s="195"/>
      <c r="D371" s="196"/>
      <c r="E371" s="197"/>
      <c r="F371" s="172"/>
      <c r="G371" s="191"/>
    </row>
    <row r="372" spans="1:7" ht="13.5" customHeight="1" x14ac:dyDescent="0.25">
      <c r="A372" s="194"/>
      <c r="B372" s="203"/>
      <c r="C372" s="195"/>
      <c r="D372" s="196"/>
      <c r="E372" s="197"/>
      <c r="F372" s="172"/>
      <c r="G372" s="191"/>
    </row>
    <row r="373" spans="1:7" ht="13.5" customHeight="1" x14ac:dyDescent="0.25">
      <c r="A373" s="194"/>
      <c r="B373" s="203"/>
      <c r="C373" s="195"/>
      <c r="D373" s="196"/>
      <c r="E373" s="197"/>
      <c r="F373" s="172"/>
      <c r="G373" s="191"/>
    </row>
    <row r="374" spans="1:7" ht="13.5" customHeight="1" x14ac:dyDescent="0.25">
      <c r="A374" s="194"/>
      <c r="B374" s="203"/>
      <c r="C374" s="195"/>
      <c r="D374" s="196"/>
      <c r="E374" s="197"/>
      <c r="F374" s="172"/>
      <c r="G374" s="191"/>
    </row>
    <row r="375" spans="1:7" ht="13.5" customHeight="1" x14ac:dyDescent="0.25">
      <c r="A375" s="194"/>
      <c r="B375" s="203"/>
      <c r="C375" s="195"/>
      <c r="D375" s="196"/>
      <c r="E375" s="197"/>
      <c r="F375" s="172"/>
      <c r="G375" s="191"/>
    </row>
    <row r="376" spans="1:7" ht="13.5" customHeight="1" x14ac:dyDescent="0.25">
      <c r="A376" s="194"/>
      <c r="B376" s="203"/>
      <c r="C376" s="195"/>
      <c r="D376" s="196"/>
      <c r="E376" s="197"/>
      <c r="F376" s="172"/>
      <c r="G376" s="191"/>
    </row>
    <row r="377" spans="1:7" ht="13.5" customHeight="1" x14ac:dyDescent="0.25">
      <c r="A377" s="194"/>
      <c r="B377" s="203"/>
      <c r="C377" s="195"/>
      <c r="D377" s="196"/>
      <c r="E377" s="197"/>
      <c r="F377" s="172"/>
      <c r="G377" s="191"/>
    </row>
    <row r="378" spans="1:7" ht="13.5" customHeight="1" x14ac:dyDescent="0.25">
      <c r="A378" s="207"/>
      <c r="B378" s="208"/>
      <c r="C378" s="195"/>
      <c r="D378" s="196"/>
      <c r="E378" s="209"/>
      <c r="F378" s="172"/>
      <c r="G378" s="117"/>
    </row>
    <row r="379" spans="1:7" ht="13.5" customHeight="1" x14ac:dyDescent="0.25">
      <c r="A379" s="207"/>
      <c r="B379" s="208"/>
      <c r="C379" s="186"/>
      <c r="D379" s="189"/>
      <c r="E379" s="190"/>
      <c r="F379" s="143"/>
      <c r="G379" s="191"/>
    </row>
    <row r="380" spans="1:7" ht="13.5" customHeight="1" x14ac:dyDescent="0.25">
      <c r="A380" s="222"/>
      <c r="B380" s="219"/>
      <c r="C380" s="246"/>
      <c r="D380" s="220"/>
      <c r="E380" s="221"/>
      <c r="F380" s="134"/>
      <c r="G380" s="151"/>
    </row>
    <row r="381" spans="1:7" ht="13.5" customHeight="1" x14ac:dyDescent="0.25">
      <c r="A381" s="218"/>
      <c r="B381" s="219"/>
      <c r="C381" s="220"/>
      <c r="D381" s="220"/>
      <c r="E381" s="221"/>
      <c r="F381" s="131"/>
      <c r="G381" s="151"/>
    </row>
    <row r="382" spans="1:7" ht="13.5" customHeight="1" x14ac:dyDescent="0.25">
      <c r="A382" s="207"/>
      <c r="B382" s="208"/>
      <c r="C382" s="213"/>
      <c r="D382" s="213"/>
      <c r="E382" s="214"/>
      <c r="F382" s="130"/>
      <c r="G382" s="117"/>
    </row>
    <row r="383" spans="1:7" ht="13.5" customHeight="1" x14ac:dyDescent="0.25">
      <c r="A383" s="207"/>
      <c r="B383" s="208"/>
      <c r="C383" s="213"/>
      <c r="D383" s="213"/>
      <c r="E383" s="214"/>
      <c r="F383" s="172"/>
      <c r="G383" s="117"/>
    </row>
    <row r="384" spans="1:7" ht="13.5" customHeight="1" x14ac:dyDescent="0.25">
      <c r="A384" s="207"/>
      <c r="B384" s="208"/>
      <c r="C384" s="186"/>
      <c r="D384" s="189"/>
      <c r="E384" s="187"/>
      <c r="F384" s="130"/>
      <c r="G384" s="117"/>
    </row>
    <row r="385" spans="1:7" ht="13.5" customHeight="1" x14ac:dyDescent="0.25">
      <c r="A385" s="211"/>
      <c r="B385" s="208"/>
      <c r="C385" s="195"/>
      <c r="D385" s="189"/>
      <c r="E385" s="187"/>
      <c r="F385" s="130"/>
      <c r="G385" s="117"/>
    </row>
    <row r="386" spans="1:7" ht="13.5" customHeight="1" x14ac:dyDescent="0.25">
      <c r="A386" s="207"/>
      <c r="B386" s="208"/>
      <c r="C386" s="188"/>
      <c r="D386" s="189"/>
      <c r="E386" s="187"/>
      <c r="F386" s="130"/>
      <c r="G386" s="117"/>
    </row>
    <row r="387" spans="1:7" ht="13.5" customHeight="1" thickBot="1" x14ac:dyDescent="0.3">
      <c r="A387" s="211"/>
      <c r="B387" s="208"/>
      <c r="C387" s="188"/>
      <c r="D387" s="189"/>
      <c r="E387" s="187"/>
      <c r="F387" s="130"/>
      <c r="G387" s="117"/>
    </row>
    <row r="388" spans="1:7" ht="13.5" customHeight="1" x14ac:dyDescent="0.25">
      <c r="A388" s="78"/>
      <c r="B388" s="322"/>
      <c r="C388" s="323"/>
      <c r="D388" s="324"/>
      <c r="E388" s="324"/>
      <c r="F388" s="324"/>
      <c r="G388" s="325"/>
    </row>
    <row r="389" spans="1:7" ht="13.5" customHeight="1" x14ac:dyDescent="0.3">
      <c r="A389" s="85" t="s">
        <v>33</v>
      </c>
      <c r="B389" s="345"/>
      <c r="C389" s="346"/>
      <c r="D389" s="43"/>
      <c r="E389" s="43"/>
      <c r="F389" s="43"/>
      <c r="G389" s="468">
        <f>SUM(G302:G386)</f>
        <v>0</v>
      </c>
    </row>
    <row r="390" spans="1:7" ht="13.5" customHeight="1" thickBot="1" x14ac:dyDescent="0.3">
      <c r="A390" s="80"/>
      <c r="B390" s="329"/>
      <c r="C390" s="330"/>
      <c r="D390" s="45"/>
      <c r="E390" s="45"/>
      <c r="F390" s="45"/>
      <c r="G390" s="469"/>
    </row>
    <row r="391" spans="1:7" ht="13.5" customHeight="1" x14ac:dyDescent="0.25">
      <c r="A391" s="276"/>
      <c r="B391" s="93"/>
      <c r="C391" s="347"/>
      <c r="D391" s="93"/>
      <c r="E391" s="398"/>
      <c r="F391" s="93"/>
      <c r="G391" s="22"/>
    </row>
    <row r="392" spans="1:7" ht="13.5" customHeight="1" thickBot="1" x14ac:dyDescent="0.3">
      <c r="A392" s="276"/>
      <c r="B392" s="93"/>
      <c r="C392" s="347"/>
      <c r="D392" s="93"/>
      <c r="E392" s="93"/>
      <c r="F392" s="93"/>
      <c r="G392" s="22"/>
    </row>
    <row r="393" spans="1:7" ht="13.5" customHeight="1" thickBot="1" x14ac:dyDescent="0.35">
      <c r="A393" s="61"/>
      <c r="B393" s="333"/>
      <c r="C393" s="350"/>
      <c r="D393" s="331"/>
      <c r="E393" s="333"/>
      <c r="F393" s="491" t="s">
        <v>16</v>
      </c>
      <c r="G393" s="492"/>
    </row>
    <row r="394" spans="1:7" ht="13.5" customHeight="1" thickBot="1" x14ac:dyDescent="0.35">
      <c r="A394" s="91" t="s">
        <v>0</v>
      </c>
      <c r="B394" s="351" t="s">
        <v>9</v>
      </c>
      <c r="C394" s="352" t="s">
        <v>1</v>
      </c>
      <c r="D394" s="336" t="s">
        <v>2</v>
      </c>
      <c r="E394" s="353" t="s">
        <v>3</v>
      </c>
      <c r="F394" s="351" t="s">
        <v>4</v>
      </c>
      <c r="G394" s="339" t="s">
        <v>5</v>
      </c>
    </row>
    <row r="395" spans="1:7" ht="13.5" customHeight="1" x14ac:dyDescent="0.25">
      <c r="A395" s="279"/>
      <c r="B395" s="324"/>
      <c r="C395" s="354"/>
      <c r="D395" s="43"/>
      <c r="E395" s="324"/>
      <c r="F395" s="324"/>
      <c r="G395" s="325"/>
    </row>
    <row r="396" spans="1:7" ht="13.5" customHeight="1" x14ac:dyDescent="0.25">
      <c r="A396" s="198" t="s">
        <v>141</v>
      </c>
      <c r="B396" s="199"/>
      <c r="C396" s="200" t="s">
        <v>152</v>
      </c>
      <c r="D396" s="201"/>
      <c r="E396" s="201"/>
      <c r="F396" s="201"/>
      <c r="G396" s="202"/>
    </row>
    <row r="397" spans="1:7" ht="13.5" customHeight="1" x14ac:dyDescent="0.25">
      <c r="A397" s="194" t="s">
        <v>142</v>
      </c>
      <c r="B397" s="203"/>
      <c r="C397" s="195" t="s">
        <v>153</v>
      </c>
      <c r="D397" s="196"/>
      <c r="E397" s="197"/>
      <c r="F397" s="155"/>
      <c r="G397" s="191"/>
    </row>
    <row r="398" spans="1:7" ht="13.5" customHeight="1" x14ac:dyDescent="0.25">
      <c r="A398" s="194"/>
      <c r="B398" s="203"/>
      <c r="C398" s="195" t="s">
        <v>154</v>
      </c>
      <c r="D398" s="196" t="s">
        <v>155</v>
      </c>
      <c r="E398" s="209">
        <v>300</v>
      </c>
      <c r="F398" s="155">
        <v>55.110000000000007</v>
      </c>
      <c r="G398" s="191" t="s">
        <v>41</v>
      </c>
    </row>
    <row r="399" spans="1:7" ht="13.5" customHeight="1" x14ac:dyDescent="0.25">
      <c r="A399" s="194"/>
      <c r="B399" s="203"/>
      <c r="C399" s="195" t="s">
        <v>156</v>
      </c>
      <c r="D399" s="196" t="s">
        <v>155</v>
      </c>
      <c r="E399" s="209">
        <v>200</v>
      </c>
      <c r="F399" s="172">
        <v>82.5</v>
      </c>
      <c r="G399" s="191" t="s">
        <v>41</v>
      </c>
    </row>
    <row r="400" spans="1:7" ht="13.5" customHeight="1" x14ac:dyDescent="0.25">
      <c r="A400" s="194"/>
      <c r="B400" s="203"/>
      <c r="C400" s="195" t="s">
        <v>157</v>
      </c>
      <c r="D400" s="196" t="s">
        <v>155</v>
      </c>
      <c r="E400" s="209">
        <v>100</v>
      </c>
      <c r="F400" s="172">
        <v>132</v>
      </c>
      <c r="G400" s="191" t="s">
        <v>41</v>
      </c>
    </row>
    <row r="401" spans="1:7" ht="13.5" customHeight="1" x14ac:dyDescent="0.25">
      <c r="A401" s="194"/>
      <c r="B401" s="203"/>
      <c r="C401" s="195" t="s">
        <v>158</v>
      </c>
      <c r="D401" s="196" t="s">
        <v>155</v>
      </c>
      <c r="E401" s="209"/>
      <c r="F401" s="172"/>
      <c r="G401" s="191" t="s">
        <v>41</v>
      </c>
    </row>
    <row r="402" spans="1:7" ht="13.5" customHeight="1" x14ac:dyDescent="0.25">
      <c r="A402" s="194"/>
      <c r="B402" s="203"/>
      <c r="C402" s="195" t="s">
        <v>159</v>
      </c>
      <c r="D402" s="196" t="s">
        <v>155</v>
      </c>
      <c r="E402" s="209"/>
      <c r="F402" s="172"/>
      <c r="G402" s="191" t="s">
        <v>41</v>
      </c>
    </row>
    <row r="403" spans="1:7" ht="13.5" customHeight="1" x14ac:dyDescent="0.25">
      <c r="A403" s="271"/>
      <c r="B403" s="203"/>
      <c r="C403" s="195"/>
      <c r="D403" s="196"/>
      <c r="E403" s="209"/>
      <c r="F403" s="130"/>
      <c r="G403" s="191"/>
    </row>
    <row r="404" spans="1:7" ht="13.5" customHeight="1" x14ac:dyDescent="0.25">
      <c r="A404" s="194"/>
      <c r="B404" s="203"/>
      <c r="C404" s="195"/>
      <c r="D404" s="196"/>
      <c r="E404" s="197"/>
      <c r="F404" s="172"/>
      <c r="G404" s="191"/>
    </row>
    <row r="405" spans="1:7" ht="13.5" customHeight="1" x14ac:dyDescent="0.25">
      <c r="A405" s="194" t="s">
        <v>143</v>
      </c>
      <c r="B405" s="203"/>
      <c r="C405" s="195" t="s">
        <v>160</v>
      </c>
      <c r="D405" s="196" t="s">
        <v>155</v>
      </c>
      <c r="E405" s="197">
        <v>100</v>
      </c>
      <c r="F405" s="172">
        <v>187.00000000000003</v>
      </c>
      <c r="G405" s="191" t="s">
        <v>41</v>
      </c>
    </row>
    <row r="406" spans="1:7" ht="13.5" customHeight="1" x14ac:dyDescent="0.25">
      <c r="A406" s="194" t="s">
        <v>144</v>
      </c>
      <c r="B406" s="203"/>
      <c r="C406" s="195" t="s">
        <v>161</v>
      </c>
      <c r="D406" s="196"/>
      <c r="E406" s="210"/>
      <c r="F406" s="172"/>
      <c r="G406" s="191"/>
    </row>
    <row r="407" spans="1:7" ht="13.5" customHeight="1" x14ac:dyDescent="0.25">
      <c r="A407" s="194"/>
      <c r="B407" s="203"/>
      <c r="C407" s="195" t="s">
        <v>162</v>
      </c>
      <c r="D407" s="196" t="s">
        <v>155</v>
      </c>
      <c r="E407" s="197">
        <v>25</v>
      </c>
      <c r="F407" s="172">
        <v>368.50000000000006</v>
      </c>
      <c r="G407" s="191" t="s">
        <v>41</v>
      </c>
    </row>
    <row r="408" spans="1:7" ht="13.5" customHeight="1" x14ac:dyDescent="0.25">
      <c r="A408" s="194"/>
      <c r="B408" s="203"/>
      <c r="C408" s="195" t="s">
        <v>163</v>
      </c>
      <c r="D408" s="196" t="s">
        <v>155</v>
      </c>
      <c r="E408" s="197">
        <v>25</v>
      </c>
      <c r="F408" s="172">
        <v>492.80000000000007</v>
      </c>
      <c r="G408" s="191" t="s">
        <v>41</v>
      </c>
    </row>
    <row r="409" spans="1:7" ht="13.5" customHeight="1" x14ac:dyDescent="0.25">
      <c r="A409" s="194"/>
      <c r="B409" s="203"/>
      <c r="C409" s="195"/>
      <c r="D409" s="196"/>
      <c r="E409" s="197"/>
      <c r="F409" s="172"/>
      <c r="G409" s="191"/>
    </row>
    <row r="410" spans="1:7" ht="13.5" customHeight="1" x14ac:dyDescent="0.25">
      <c r="A410" s="194" t="s">
        <v>145</v>
      </c>
      <c r="B410" s="203"/>
      <c r="C410" s="195" t="s">
        <v>164</v>
      </c>
      <c r="D410" s="196" t="s">
        <v>155</v>
      </c>
      <c r="E410" s="197">
        <v>25</v>
      </c>
      <c r="F410" s="172">
        <v>687.5</v>
      </c>
      <c r="G410" s="191" t="s">
        <v>41</v>
      </c>
    </row>
    <row r="411" spans="1:7" ht="13.5" customHeight="1" x14ac:dyDescent="0.25">
      <c r="A411" s="194"/>
      <c r="B411" s="203"/>
      <c r="C411" s="195"/>
      <c r="D411" s="196"/>
      <c r="E411" s="197"/>
      <c r="F411" s="172"/>
      <c r="G411" s="191"/>
    </row>
    <row r="412" spans="1:7" ht="13.5" customHeight="1" x14ac:dyDescent="0.25">
      <c r="A412" s="194" t="s">
        <v>146</v>
      </c>
      <c r="B412" s="203"/>
      <c r="C412" s="195" t="s">
        <v>165</v>
      </c>
      <c r="D412" s="196" t="s">
        <v>155</v>
      </c>
      <c r="E412" s="209">
        <v>25</v>
      </c>
      <c r="F412" s="172">
        <v>935.00000000000011</v>
      </c>
      <c r="G412" s="117" t="s">
        <v>41</v>
      </c>
    </row>
    <row r="413" spans="1:7" ht="13.5" customHeight="1" x14ac:dyDescent="0.25">
      <c r="A413" s="194"/>
      <c r="B413" s="203"/>
      <c r="C413" s="195"/>
      <c r="D413" s="196"/>
      <c r="E413" s="209"/>
      <c r="F413" s="172"/>
      <c r="G413" s="191"/>
    </row>
    <row r="414" spans="1:7" ht="13.5" customHeight="1" x14ac:dyDescent="0.25">
      <c r="A414" s="194" t="s">
        <v>147</v>
      </c>
      <c r="B414" s="203"/>
      <c r="C414" s="195" t="s">
        <v>166</v>
      </c>
      <c r="D414" s="196" t="s">
        <v>155</v>
      </c>
      <c r="E414" s="209">
        <v>25</v>
      </c>
      <c r="F414" s="172">
        <v>430.1</v>
      </c>
      <c r="G414" s="117" t="s">
        <v>41</v>
      </c>
    </row>
    <row r="415" spans="1:7" ht="13.5" customHeight="1" x14ac:dyDescent="0.25">
      <c r="A415" s="194"/>
      <c r="B415" s="203"/>
      <c r="C415" s="195"/>
      <c r="D415" s="196"/>
      <c r="E415" s="209"/>
      <c r="F415" s="172"/>
      <c r="G415" s="191"/>
    </row>
    <row r="416" spans="1:7" ht="13.5" customHeight="1" x14ac:dyDescent="0.25">
      <c r="A416" s="194" t="s">
        <v>148</v>
      </c>
      <c r="B416" s="203"/>
      <c r="C416" s="195" t="s">
        <v>167</v>
      </c>
      <c r="D416" s="196"/>
      <c r="E416" s="209"/>
      <c r="F416" s="172"/>
      <c r="G416" s="117"/>
    </row>
    <row r="417" spans="1:7" ht="13.5" customHeight="1" x14ac:dyDescent="0.25">
      <c r="A417" s="194"/>
      <c r="B417" s="203"/>
      <c r="C417" s="195" t="s">
        <v>168</v>
      </c>
      <c r="D417" s="196" t="s">
        <v>155</v>
      </c>
      <c r="E417" s="209">
        <v>25</v>
      </c>
      <c r="F417" s="172">
        <v>462.00000000000006</v>
      </c>
      <c r="G417" s="117" t="s">
        <v>41</v>
      </c>
    </row>
    <row r="418" spans="1:7" ht="13.5" customHeight="1" x14ac:dyDescent="0.25">
      <c r="A418" s="207"/>
      <c r="B418" s="208"/>
      <c r="C418" s="195" t="s">
        <v>169</v>
      </c>
      <c r="D418" s="196" t="s">
        <v>155</v>
      </c>
      <c r="E418" s="209">
        <v>25</v>
      </c>
      <c r="F418" s="172">
        <v>508.20000000000005</v>
      </c>
      <c r="G418" s="117" t="s">
        <v>41</v>
      </c>
    </row>
    <row r="419" spans="1:7" ht="13.5" customHeight="1" x14ac:dyDescent="0.25">
      <c r="A419" s="207"/>
      <c r="B419" s="208"/>
      <c r="C419" s="186" t="s">
        <v>170</v>
      </c>
      <c r="D419" s="189" t="s">
        <v>155</v>
      </c>
      <c r="E419" s="190">
        <v>25</v>
      </c>
      <c r="F419" s="143">
        <v>671</v>
      </c>
      <c r="G419" s="191" t="s">
        <v>41</v>
      </c>
    </row>
    <row r="420" spans="1:7" ht="13" x14ac:dyDescent="0.25">
      <c r="A420" s="222"/>
      <c r="B420" s="219"/>
      <c r="C420" s="246"/>
      <c r="D420" s="220"/>
      <c r="E420" s="221"/>
      <c r="F420" s="134"/>
      <c r="G420" s="151"/>
    </row>
    <row r="421" spans="1:7" x14ac:dyDescent="0.25">
      <c r="A421" s="218" t="s">
        <v>149</v>
      </c>
      <c r="B421" s="219"/>
      <c r="C421" s="220" t="s">
        <v>171</v>
      </c>
      <c r="D421" s="220"/>
      <c r="E421" s="221"/>
      <c r="F421" s="131"/>
      <c r="G421" s="151"/>
    </row>
    <row r="422" spans="1:7" ht="13.5" customHeight="1" x14ac:dyDescent="0.25">
      <c r="A422" s="207"/>
      <c r="B422" s="208"/>
      <c r="C422" s="213" t="s">
        <v>172</v>
      </c>
      <c r="D422" s="213" t="s">
        <v>155</v>
      </c>
      <c r="E422" s="214">
        <v>30</v>
      </c>
      <c r="F422" s="130">
        <v>306.90000000000003</v>
      </c>
      <c r="G422" s="117" t="s">
        <v>41</v>
      </c>
    </row>
    <row r="423" spans="1:7" ht="30.65" customHeight="1" x14ac:dyDescent="0.25">
      <c r="A423" s="207"/>
      <c r="B423" s="208"/>
      <c r="C423" s="213" t="s">
        <v>173</v>
      </c>
      <c r="D423" s="213" t="s">
        <v>155</v>
      </c>
      <c r="E423" s="214">
        <v>30</v>
      </c>
      <c r="F423" s="172">
        <v>245.3</v>
      </c>
      <c r="G423" s="117" t="s">
        <v>41</v>
      </c>
    </row>
    <row r="424" spans="1:7" ht="13.5" customHeight="1" x14ac:dyDescent="0.25">
      <c r="A424" s="207"/>
      <c r="B424" s="208"/>
      <c r="C424" s="186" t="s">
        <v>174</v>
      </c>
      <c r="D424" s="189" t="s">
        <v>155</v>
      </c>
      <c r="E424" s="187">
        <v>30</v>
      </c>
      <c r="F424" s="130">
        <v>233.20000000000002</v>
      </c>
      <c r="G424" s="117" t="s">
        <v>41</v>
      </c>
    </row>
    <row r="425" spans="1:7" ht="13.5" customHeight="1" x14ac:dyDescent="0.25">
      <c r="A425" s="211"/>
      <c r="B425" s="208"/>
      <c r="C425" s="195"/>
      <c r="D425" s="189"/>
      <c r="E425" s="187"/>
      <c r="F425" s="130"/>
      <c r="G425" s="117"/>
    </row>
    <row r="426" spans="1:7" ht="13.5" customHeight="1" x14ac:dyDescent="0.25">
      <c r="A426" s="207" t="s">
        <v>150</v>
      </c>
      <c r="B426" s="208"/>
      <c r="C426" s="188" t="s">
        <v>175</v>
      </c>
      <c r="D426" s="189" t="s">
        <v>155</v>
      </c>
      <c r="E426" s="187">
        <v>25</v>
      </c>
      <c r="F426" s="130">
        <v>550</v>
      </c>
      <c r="G426" s="117" t="s">
        <v>41</v>
      </c>
    </row>
    <row r="427" spans="1:7" ht="13.5" customHeight="1" x14ac:dyDescent="0.25">
      <c r="A427" s="211"/>
      <c r="B427" s="208"/>
      <c r="C427" s="188"/>
      <c r="D427" s="189"/>
      <c r="E427" s="187"/>
      <c r="F427" s="130"/>
      <c r="G427" s="117"/>
    </row>
    <row r="428" spans="1:7" ht="13.5" customHeight="1" x14ac:dyDescent="0.25">
      <c r="A428" s="207" t="s">
        <v>151</v>
      </c>
      <c r="B428" s="208"/>
      <c r="C428" s="186" t="s">
        <v>176</v>
      </c>
      <c r="D428" s="189" t="s">
        <v>155</v>
      </c>
      <c r="E428" s="187">
        <v>10</v>
      </c>
      <c r="F428" s="130">
        <v>1375</v>
      </c>
      <c r="G428" s="117" t="s">
        <v>41</v>
      </c>
    </row>
    <row r="429" spans="1:7" ht="13.5" customHeight="1" x14ac:dyDescent="0.25">
      <c r="A429" s="207"/>
      <c r="B429" s="208"/>
      <c r="C429" s="186"/>
      <c r="D429" s="189"/>
      <c r="E429" s="187"/>
      <c r="F429" s="130"/>
      <c r="G429" s="117"/>
    </row>
    <row r="430" spans="1:7" ht="13.5" customHeight="1" x14ac:dyDescent="0.25">
      <c r="A430" s="207"/>
      <c r="B430" s="208"/>
      <c r="C430" s="186"/>
      <c r="D430" s="189"/>
      <c r="E430" s="187"/>
      <c r="F430" s="130"/>
      <c r="G430" s="117"/>
    </row>
    <row r="431" spans="1:7" ht="13.5" customHeight="1" x14ac:dyDescent="0.25">
      <c r="A431" s="207"/>
      <c r="B431" s="208"/>
      <c r="C431" s="186"/>
      <c r="D431" s="189"/>
      <c r="E431" s="187"/>
      <c r="F431" s="130"/>
      <c r="G431" s="117"/>
    </row>
    <row r="432" spans="1:7" ht="13.5" customHeight="1" x14ac:dyDescent="0.25">
      <c r="A432" s="207"/>
      <c r="B432" s="208"/>
      <c r="C432" s="186"/>
      <c r="D432" s="189"/>
      <c r="E432" s="187"/>
      <c r="F432" s="130"/>
      <c r="G432" s="117"/>
    </row>
    <row r="433" spans="1:7" ht="13.5" customHeight="1" x14ac:dyDescent="0.25">
      <c r="A433" s="207"/>
      <c r="B433" s="208"/>
      <c r="C433" s="186"/>
      <c r="D433" s="189"/>
      <c r="E433" s="187"/>
      <c r="F433" s="130"/>
      <c r="G433" s="117"/>
    </row>
    <row r="434" spans="1:7" ht="13.5" customHeight="1" x14ac:dyDescent="0.25">
      <c r="A434" s="207"/>
      <c r="B434" s="208"/>
      <c r="C434" s="186"/>
      <c r="D434" s="189"/>
      <c r="E434" s="187"/>
      <c r="F434" s="130"/>
      <c r="G434" s="117"/>
    </row>
    <row r="435" spans="1:7" ht="13.5" customHeight="1" x14ac:dyDescent="0.25">
      <c r="A435" s="207"/>
      <c r="B435" s="208"/>
      <c r="C435" s="186"/>
      <c r="D435" s="189"/>
      <c r="E435" s="187"/>
      <c r="F435" s="130"/>
      <c r="G435" s="117"/>
    </row>
    <row r="436" spans="1:7" ht="13.5" customHeight="1" x14ac:dyDescent="0.25">
      <c r="A436" s="207"/>
      <c r="B436" s="208"/>
      <c r="C436" s="186"/>
      <c r="D436" s="189"/>
      <c r="E436" s="187"/>
      <c r="F436" s="130"/>
      <c r="G436" s="117"/>
    </row>
    <row r="437" spans="1:7" ht="13.5" customHeight="1" x14ac:dyDescent="0.25">
      <c r="A437" s="207"/>
      <c r="B437" s="208"/>
      <c r="C437" s="186"/>
      <c r="D437" s="189"/>
      <c r="E437" s="187"/>
      <c r="F437" s="130"/>
      <c r="G437" s="117"/>
    </row>
    <row r="438" spans="1:7" ht="13.5" customHeight="1" x14ac:dyDescent="0.25">
      <c r="A438" s="207"/>
      <c r="B438" s="208"/>
      <c r="C438" s="186"/>
      <c r="D438" s="189"/>
      <c r="E438" s="187"/>
      <c r="F438" s="130"/>
      <c r="G438" s="117"/>
    </row>
    <row r="439" spans="1:7" ht="13.5" customHeight="1" x14ac:dyDescent="0.25">
      <c r="A439" s="207"/>
      <c r="B439" s="208"/>
      <c r="C439" s="186"/>
      <c r="D439" s="189"/>
      <c r="E439" s="187"/>
      <c r="F439" s="130"/>
      <c r="G439" s="117"/>
    </row>
    <row r="440" spans="1:7" ht="13.5" customHeight="1" x14ac:dyDescent="0.25">
      <c r="A440" s="207"/>
      <c r="B440" s="208"/>
      <c r="C440" s="186"/>
      <c r="D440" s="189"/>
      <c r="E440" s="187"/>
      <c r="F440" s="130"/>
      <c r="G440" s="117"/>
    </row>
    <row r="441" spans="1:7" ht="13.5" customHeight="1" x14ac:dyDescent="0.25">
      <c r="A441" s="207"/>
      <c r="B441" s="208"/>
      <c r="C441" s="186"/>
      <c r="D441" s="189"/>
      <c r="E441" s="187"/>
      <c r="F441" s="130"/>
      <c r="G441" s="117"/>
    </row>
    <row r="442" spans="1:7" ht="13.5" customHeight="1" x14ac:dyDescent="0.25">
      <c r="A442" s="207"/>
      <c r="B442" s="208"/>
      <c r="C442" s="186"/>
      <c r="D442" s="189"/>
      <c r="E442" s="187"/>
      <c r="F442" s="130"/>
      <c r="G442" s="117"/>
    </row>
    <row r="443" spans="1:7" ht="13.5" customHeight="1" x14ac:dyDescent="0.25">
      <c r="A443" s="207"/>
      <c r="B443" s="208"/>
      <c r="C443" s="186"/>
      <c r="D443" s="189"/>
      <c r="E443" s="187"/>
      <c r="F443" s="130"/>
      <c r="G443" s="117"/>
    </row>
    <row r="444" spans="1:7" ht="13.5" customHeight="1" x14ac:dyDescent="0.25">
      <c r="A444" s="207"/>
      <c r="B444" s="208"/>
      <c r="C444" s="186"/>
      <c r="D444" s="189"/>
      <c r="E444" s="187"/>
      <c r="F444" s="130"/>
      <c r="G444" s="117"/>
    </row>
    <row r="445" spans="1:7" ht="13.5" customHeight="1" x14ac:dyDescent="0.25">
      <c r="A445" s="207"/>
      <c r="B445" s="208"/>
      <c r="C445" s="186"/>
      <c r="D445" s="189"/>
      <c r="E445" s="187"/>
      <c r="F445" s="130"/>
      <c r="G445" s="117"/>
    </row>
    <row r="446" spans="1:7" ht="13.5" customHeight="1" x14ac:dyDescent="0.25">
      <c r="A446" s="207"/>
      <c r="B446" s="208"/>
      <c r="C446" s="186"/>
      <c r="D446" s="189"/>
      <c r="E446" s="187"/>
      <c r="F446" s="130"/>
      <c r="G446" s="117"/>
    </row>
    <row r="447" spans="1:7" ht="13.5" customHeight="1" x14ac:dyDescent="0.25">
      <c r="A447" s="207"/>
      <c r="B447" s="208"/>
      <c r="C447" s="186"/>
      <c r="D447" s="189"/>
      <c r="E447" s="187"/>
      <c r="F447" s="130"/>
      <c r="G447" s="117"/>
    </row>
    <row r="448" spans="1:7" ht="13.5" customHeight="1" x14ac:dyDescent="0.25">
      <c r="A448" s="207"/>
      <c r="B448" s="208"/>
      <c r="C448" s="186"/>
      <c r="D448" s="189"/>
      <c r="E448" s="187"/>
      <c r="F448" s="130"/>
      <c r="G448" s="117"/>
    </row>
    <row r="449" spans="1:7" ht="13.5" customHeight="1" x14ac:dyDescent="0.25">
      <c r="A449" s="207"/>
      <c r="B449" s="208"/>
      <c r="C449" s="186"/>
      <c r="D449" s="189"/>
      <c r="E449" s="187"/>
      <c r="F449" s="130"/>
      <c r="G449" s="117"/>
    </row>
    <row r="450" spans="1:7" ht="13.5" customHeight="1" x14ac:dyDescent="0.25">
      <c r="A450" s="207"/>
      <c r="B450" s="208"/>
      <c r="C450" s="186"/>
      <c r="D450" s="189"/>
      <c r="E450" s="187"/>
      <c r="F450" s="130"/>
      <c r="G450" s="117"/>
    </row>
    <row r="451" spans="1:7" ht="13.5" customHeight="1" x14ac:dyDescent="0.25">
      <c r="A451" s="207"/>
      <c r="B451" s="208"/>
      <c r="C451" s="186"/>
      <c r="D451" s="189"/>
      <c r="E451" s="187"/>
      <c r="F451" s="130"/>
      <c r="G451" s="117"/>
    </row>
    <row r="452" spans="1:7" ht="13.5" customHeight="1" x14ac:dyDescent="0.25">
      <c r="A452" s="207"/>
      <c r="B452" s="208"/>
      <c r="C452" s="186"/>
      <c r="D452" s="189"/>
      <c r="E452" s="187"/>
      <c r="F452" s="130"/>
      <c r="G452" s="117"/>
    </row>
    <row r="453" spans="1:7" ht="13.5" customHeight="1" x14ac:dyDescent="0.25">
      <c r="A453" s="207"/>
      <c r="B453" s="208"/>
      <c r="C453" s="186"/>
      <c r="D453" s="189"/>
      <c r="E453" s="187"/>
      <c r="F453" s="130"/>
      <c r="G453" s="117"/>
    </row>
    <row r="454" spans="1:7" ht="13.5" customHeight="1" x14ac:dyDescent="0.25">
      <c r="A454" s="207"/>
      <c r="B454" s="208"/>
      <c r="C454" s="186"/>
      <c r="D454" s="189"/>
      <c r="E454" s="187"/>
      <c r="F454" s="130"/>
      <c r="G454" s="117"/>
    </row>
    <row r="455" spans="1:7" ht="13.5" customHeight="1" x14ac:dyDescent="0.25">
      <c r="A455" s="207"/>
      <c r="B455" s="208"/>
      <c r="C455" s="186"/>
      <c r="D455" s="189"/>
      <c r="E455" s="187"/>
      <c r="F455" s="130"/>
      <c r="G455" s="117"/>
    </row>
    <row r="456" spans="1:7" ht="13.5" customHeight="1" x14ac:dyDescent="0.25">
      <c r="A456" s="207"/>
      <c r="B456" s="208"/>
      <c r="C456" s="186"/>
      <c r="D456" s="189"/>
      <c r="E456" s="187"/>
      <c r="F456" s="130"/>
      <c r="G456" s="117"/>
    </row>
    <row r="457" spans="1:7" ht="13.5" customHeight="1" x14ac:dyDescent="0.25">
      <c r="A457" s="207"/>
      <c r="B457" s="208"/>
      <c r="C457" s="186"/>
      <c r="D457" s="189"/>
      <c r="E457" s="187"/>
      <c r="F457" s="130"/>
      <c r="G457" s="117"/>
    </row>
    <row r="458" spans="1:7" ht="13.5" customHeight="1" x14ac:dyDescent="0.25">
      <c r="A458" s="207"/>
      <c r="B458" s="208"/>
      <c r="C458" s="186"/>
      <c r="D458" s="189"/>
      <c r="E458" s="187"/>
      <c r="F458" s="130"/>
      <c r="G458" s="117"/>
    </row>
    <row r="459" spans="1:7" ht="13.5" customHeight="1" x14ac:dyDescent="0.25">
      <c r="A459" s="207"/>
      <c r="B459" s="208"/>
      <c r="C459" s="186"/>
      <c r="D459" s="189"/>
      <c r="E459" s="187"/>
      <c r="F459" s="130"/>
      <c r="G459" s="117"/>
    </row>
    <row r="460" spans="1:7" ht="13.5" customHeight="1" x14ac:dyDescent="0.25">
      <c r="A460" s="207"/>
      <c r="B460" s="208"/>
      <c r="C460" s="186"/>
      <c r="D460" s="189"/>
      <c r="E460" s="187"/>
      <c r="F460" s="130"/>
      <c r="G460" s="117"/>
    </row>
    <row r="461" spans="1:7" ht="13.5" customHeight="1" x14ac:dyDescent="0.25">
      <c r="A461" s="207"/>
      <c r="B461" s="208"/>
      <c r="C461" s="186"/>
      <c r="D461" s="189"/>
      <c r="E461" s="187"/>
      <c r="F461" s="130"/>
      <c r="G461" s="117"/>
    </row>
    <row r="462" spans="1:7" ht="13.5" customHeight="1" x14ac:dyDescent="0.25">
      <c r="A462" s="207"/>
      <c r="B462" s="208"/>
      <c r="C462" s="186"/>
      <c r="D462" s="189"/>
      <c r="E462" s="187"/>
      <c r="F462" s="130"/>
      <c r="G462" s="117"/>
    </row>
    <row r="463" spans="1:7" ht="13.5" customHeight="1" x14ac:dyDescent="0.25">
      <c r="A463" s="207"/>
      <c r="B463" s="208"/>
      <c r="C463" s="186"/>
      <c r="D463" s="189"/>
      <c r="E463" s="187"/>
      <c r="F463" s="130"/>
      <c r="G463" s="117"/>
    </row>
    <row r="464" spans="1:7" ht="13.5" customHeight="1" x14ac:dyDescent="0.25">
      <c r="A464" s="207"/>
      <c r="B464" s="208"/>
      <c r="C464" s="186"/>
      <c r="D464" s="189"/>
      <c r="E464" s="187"/>
      <c r="F464" s="130"/>
      <c r="G464" s="117"/>
    </row>
    <row r="465" spans="1:7" ht="13.5" customHeight="1" x14ac:dyDescent="0.25">
      <c r="A465" s="207"/>
      <c r="B465" s="208"/>
      <c r="C465" s="186"/>
      <c r="D465" s="189"/>
      <c r="E465" s="193"/>
      <c r="F465" s="130"/>
      <c r="G465" s="117"/>
    </row>
    <row r="466" spans="1:7" ht="13.5" customHeight="1" x14ac:dyDescent="0.25">
      <c r="A466" s="207"/>
      <c r="B466" s="208"/>
      <c r="C466" s="186"/>
      <c r="D466" s="189"/>
      <c r="E466" s="193"/>
      <c r="F466" s="130"/>
      <c r="G466" s="117"/>
    </row>
    <row r="467" spans="1:7" ht="13.5" customHeight="1" x14ac:dyDescent="0.25">
      <c r="A467" s="207"/>
      <c r="B467" s="208"/>
      <c r="C467" s="186"/>
      <c r="D467" s="189"/>
      <c r="E467" s="193"/>
      <c r="F467" s="130"/>
      <c r="G467" s="117"/>
    </row>
    <row r="468" spans="1:7" ht="13.5" customHeight="1" x14ac:dyDescent="0.25">
      <c r="A468" s="207"/>
      <c r="B468" s="208"/>
      <c r="C468" s="186"/>
      <c r="D468" s="189"/>
      <c r="E468" s="193"/>
      <c r="F468" s="130"/>
      <c r="G468" s="117"/>
    </row>
    <row r="469" spans="1:7" ht="13.5" customHeight="1" x14ac:dyDescent="0.25">
      <c r="A469" s="207"/>
      <c r="B469" s="208"/>
      <c r="C469" s="186"/>
      <c r="D469" s="189"/>
      <c r="E469" s="193"/>
      <c r="F469" s="130"/>
      <c r="G469" s="117"/>
    </row>
    <row r="470" spans="1:7" ht="13.5" customHeight="1" x14ac:dyDescent="0.25">
      <c r="A470" s="207"/>
      <c r="B470" s="208"/>
      <c r="C470" s="186"/>
      <c r="D470" s="189"/>
      <c r="E470" s="193"/>
      <c r="F470" s="130"/>
      <c r="G470" s="117"/>
    </row>
    <row r="471" spans="1:7" ht="13.5" customHeight="1" x14ac:dyDescent="0.25">
      <c r="A471" s="207"/>
      <c r="B471" s="208"/>
      <c r="C471" s="186"/>
      <c r="D471" s="189"/>
      <c r="E471" s="193"/>
      <c r="F471" s="130"/>
      <c r="G471" s="117"/>
    </row>
    <row r="472" spans="1:7" ht="13.5" customHeight="1" x14ac:dyDescent="0.25">
      <c r="A472" s="207"/>
      <c r="B472" s="208"/>
      <c r="C472" s="186"/>
      <c r="D472" s="189"/>
      <c r="E472" s="193"/>
      <c r="F472" s="130"/>
      <c r="G472" s="117"/>
    </row>
    <row r="473" spans="1:7" x14ac:dyDescent="0.25">
      <c r="A473" s="207"/>
      <c r="B473" s="208"/>
      <c r="C473" s="186"/>
      <c r="D473" s="189"/>
      <c r="E473" s="193"/>
      <c r="F473" s="130"/>
      <c r="G473" s="117"/>
    </row>
    <row r="474" spans="1:7" ht="13.5" customHeight="1" x14ac:dyDescent="0.25">
      <c r="A474" s="207"/>
      <c r="B474" s="208"/>
      <c r="C474" s="186"/>
      <c r="D474" s="189"/>
      <c r="E474" s="193"/>
      <c r="F474" s="130"/>
      <c r="G474" s="117"/>
    </row>
    <row r="475" spans="1:7" x14ac:dyDescent="0.25">
      <c r="A475" s="207"/>
      <c r="B475" s="208"/>
      <c r="C475" s="215"/>
      <c r="D475" s="189"/>
      <c r="E475" s="193"/>
      <c r="F475" s="130"/>
      <c r="G475" s="117"/>
    </row>
    <row r="476" spans="1:7" ht="13.5" customHeight="1" x14ac:dyDescent="0.25">
      <c r="A476" s="207"/>
      <c r="B476" s="208"/>
      <c r="C476" s="186"/>
      <c r="D476" s="189"/>
      <c r="E476" s="187"/>
      <c r="F476" s="130"/>
      <c r="G476" s="117"/>
    </row>
    <row r="477" spans="1:7" x14ac:dyDescent="0.25">
      <c r="A477" s="207"/>
      <c r="B477" s="208"/>
      <c r="C477" s="192"/>
      <c r="D477" s="189"/>
      <c r="E477" s="193"/>
      <c r="F477" s="130"/>
      <c r="G477" s="117"/>
    </row>
    <row r="478" spans="1:7" ht="13.5" customHeight="1" x14ac:dyDescent="0.25">
      <c r="A478" s="207"/>
      <c r="B478" s="208"/>
      <c r="C478" s="186"/>
      <c r="D478" s="189"/>
      <c r="E478" s="187"/>
      <c r="F478" s="172"/>
      <c r="G478" s="117"/>
    </row>
    <row r="479" spans="1:7" x14ac:dyDescent="0.25">
      <c r="A479" s="207"/>
      <c r="B479" s="208"/>
      <c r="C479" s="286"/>
      <c r="D479" s="196"/>
      <c r="E479" s="216"/>
      <c r="F479" s="172"/>
      <c r="G479" s="117"/>
    </row>
    <row r="480" spans="1:7" ht="13.5" customHeight="1" x14ac:dyDescent="0.25">
      <c r="A480" s="207"/>
      <c r="B480" s="208"/>
      <c r="C480" s="186"/>
      <c r="D480" s="189"/>
      <c r="E480" s="187"/>
      <c r="F480" s="172"/>
      <c r="G480" s="117"/>
    </row>
    <row r="481" spans="1:7" ht="13.5" customHeight="1" thickBot="1" x14ac:dyDescent="0.3">
      <c r="A481" s="207"/>
      <c r="B481" s="208"/>
      <c r="C481" s="195"/>
      <c r="D481" s="196"/>
      <c r="E481" s="217"/>
      <c r="F481" s="172"/>
      <c r="G481" s="117"/>
    </row>
    <row r="482" spans="1:7" ht="13.5" customHeight="1" x14ac:dyDescent="0.25">
      <c r="A482" s="78"/>
      <c r="B482" s="322"/>
      <c r="C482" s="323"/>
      <c r="D482" s="324"/>
      <c r="E482" s="324"/>
      <c r="F482" s="324"/>
      <c r="G482" s="325"/>
    </row>
    <row r="483" spans="1:7" ht="13.5" customHeight="1" x14ac:dyDescent="0.3">
      <c r="A483" s="85" t="s">
        <v>33</v>
      </c>
      <c r="B483" s="345"/>
      <c r="C483" s="346"/>
      <c r="D483" s="43"/>
      <c r="E483" s="43"/>
      <c r="F483" s="43"/>
      <c r="G483" s="468">
        <v>0</v>
      </c>
    </row>
    <row r="484" spans="1:7" ht="13.5" customHeight="1" thickBot="1" x14ac:dyDescent="0.3">
      <c r="A484" s="80"/>
      <c r="B484" s="329"/>
      <c r="C484" s="330"/>
      <c r="D484" s="45"/>
      <c r="E484" s="45"/>
      <c r="F484" s="45"/>
      <c r="G484" s="469"/>
    </row>
    <row r="485" spans="1:7" ht="13.5" customHeight="1" x14ac:dyDescent="0.25">
      <c r="A485" s="276"/>
      <c r="B485" s="93"/>
      <c r="C485" s="347"/>
      <c r="D485" s="93"/>
      <c r="E485" s="93"/>
      <c r="F485" s="93"/>
      <c r="G485" s="22"/>
    </row>
    <row r="486" spans="1:7" ht="13.5" customHeight="1" thickBot="1" x14ac:dyDescent="0.3">
      <c r="A486" s="276"/>
      <c r="B486" s="93"/>
      <c r="C486" s="347"/>
      <c r="D486" s="93"/>
      <c r="E486" s="93"/>
      <c r="F486" s="93"/>
      <c r="G486" s="22"/>
    </row>
    <row r="487" spans="1:7" ht="13.5" customHeight="1" thickBot="1" x14ac:dyDescent="0.35">
      <c r="A487" s="61"/>
      <c r="B487" s="333"/>
      <c r="C487" s="350"/>
      <c r="D487" s="331"/>
      <c r="E487" s="333"/>
      <c r="F487" s="491" t="s">
        <v>16</v>
      </c>
      <c r="G487" s="492"/>
    </row>
    <row r="488" spans="1:7" ht="13.5" customHeight="1" thickBot="1" x14ac:dyDescent="0.35">
      <c r="A488" s="91" t="s">
        <v>0</v>
      </c>
      <c r="B488" s="351" t="s">
        <v>9</v>
      </c>
      <c r="C488" s="352" t="s">
        <v>1</v>
      </c>
      <c r="D488" s="336" t="s">
        <v>2</v>
      </c>
      <c r="E488" s="353" t="s">
        <v>3</v>
      </c>
      <c r="F488" s="351" t="s">
        <v>4</v>
      </c>
      <c r="G488" s="339" t="s">
        <v>5</v>
      </c>
    </row>
    <row r="489" spans="1:7" ht="13.5" customHeight="1" x14ac:dyDescent="0.25">
      <c r="A489" s="279"/>
      <c r="B489" s="324"/>
      <c r="C489" s="354"/>
      <c r="D489" s="43"/>
      <c r="E489" s="324"/>
      <c r="F489" s="324"/>
      <c r="G489" s="325"/>
    </row>
    <row r="490" spans="1:7" ht="13.5" customHeight="1" x14ac:dyDescent="0.3">
      <c r="A490" s="399">
        <v>2100</v>
      </c>
      <c r="B490" s="199"/>
      <c r="C490" s="445" t="s">
        <v>270</v>
      </c>
      <c r="D490" s="437"/>
      <c r="E490" s="201"/>
      <c r="F490" s="201"/>
      <c r="G490" s="202"/>
    </row>
    <row r="491" spans="1:7" ht="13.5" customHeight="1" x14ac:dyDescent="0.3">
      <c r="A491" s="403"/>
      <c r="B491" s="203"/>
      <c r="C491" s="404"/>
      <c r="D491" s="405"/>
      <c r="E491" s="197"/>
      <c r="F491" s="155"/>
      <c r="G491" s="191"/>
    </row>
    <row r="492" spans="1:7" ht="13.5" customHeight="1" x14ac:dyDescent="0.3">
      <c r="A492" s="407" t="s">
        <v>277</v>
      </c>
      <c r="B492" s="203"/>
      <c r="C492" s="408" t="s">
        <v>271</v>
      </c>
      <c r="D492" s="409"/>
      <c r="E492" s="209"/>
      <c r="F492" s="155"/>
      <c r="G492" s="191"/>
    </row>
    <row r="493" spans="1:7" ht="13.5" customHeight="1" x14ac:dyDescent="0.25">
      <c r="A493" s="194"/>
      <c r="B493" s="203"/>
      <c r="C493" s="408"/>
      <c r="D493" s="409"/>
      <c r="E493" s="209"/>
      <c r="F493" s="172"/>
      <c r="G493" s="191"/>
    </row>
    <row r="494" spans="1:7" ht="13.5" customHeight="1" x14ac:dyDescent="0.25">
      <c r="A494" s="194"/>
      <c r="B494" s="203"/>
      <c r="C494" s="408" t="s">
        <v>272</v>
      </c>
      <c r="D494" s="409"/>
      <c r="E494" s="209"/>
      <c r="F494" s="172"/>
      <c r="G494" s="191"/>
    </row>
    <row r="495" spans="1:7" ht="13.5" customHeight="1" x14ac:dyDescent="0.3">
      <c r="A495" s="194"/>
      <c r="B495" s="203"/>
      <c r="C495" s="408" t="s">
        <v>273</v>
      </c>
      <c r="D495" s="405"/>
      <c r="E495" s="209"/>
      <c r="F495" s="172"/>
      <c r="G495" s="191"/>
    </row>
    <row r="496" spans="1:7" ht="13.5" customHeight="1" x14ac:dyDescent="0.25">
      <c r="A496" s="194"/>
      <c r="B496" s="203"/>
      <c r="C496" s="400"/>
      <c r="D496" s="401"/>
      <c r="E496" s="209"/>
      <c r="F496" s="172"/>
      <c r="G496" s="191"/>
    </row>
    <row r="497" spans="1:7" ht="13.5" customHeight="1" x14ac:dyDescent="0.3">
      <c r="A497" s="271"/>
      <c r="B497" s="203"/>
      <c r="C497" s="408" t="s">
        <v>274</v>
      </c>
      <c r="D497" s="409" t="s">
        <v>275</v>
      </c>
      <c r="E497" s="209">
        <v>688.2</v>
      </c>
      <c r="F497" s="130"/>
      <c r="G497" s="191">
        <f>E497*F497</f>
        <v>0</v>
      </c>
    </row>
    <row r="498" spans="1:7" ht="13.5" customHeight="1" x14ac:dyDescent="0.25">
      <c r="A498" s="194"/>
      <c r="B498" s="203"/>
      <c r="C498" s="408"/>
      <c r="D498" s="409"/>
      <c r="E498" s="197"/>
      <c r="F498" s="172"/>
      <c r="G498" s="191"/>
    </row>
    <row r="499" spans="1:7" ht="13.5" customHeight="1" x14ac:dyDescent="0.3">
      <c r="A499" s="194"/>
      <c r="B499" s="203"/>
      <c r="C499" s="408" t="s">
        <v>276</v>
      </c>
      <c r="D499" s="409" t="s">
        <v>275</v>
      </c>
      <c r="E499" s="197">
        <v>458.8</v>
      </c>
      <c r="F499" s="172"/>
      <c r="G499" s="191">
        <f>E499*F499</f>
        <v>0</v>
      </c>
    </row>
    <row r="500" spans="1:7" ht="13.5" customHeight="1" x14ac:dyDescent="0.25">
      <c r="A500" s="194"/>
      <c r="B500" s="203"/>
      <c r="C500" s="408"/>
      <c r="D500" s="409"/>
      <c r="E500" s="210"/>
      <c r="F500" s="172"/>
      <c r="G500" s="191"/>
    </row>
    <row r="501" spans="1:7" ht="13.5" customHeight="1" x14ac:dyDescent="0.25">
      <c r="A501" s="194"/>
      <c r="B501" s="203"/>
      <c r="C501" s="195"/>
      <c r="D501" s="196"/>
      <c r="E501" s="197"/>
      <c r="F501" s="172"/>
      <c r="G501" s="191"/>
    </row>
    <row r="502" spans="1:7" ht="13.5" customHeight="1" x14ac:dyDescent="0.3">
      <c r="A502" s="423" t="s">
        <v>285</v>
      </c>
      <c r="B502" s="203"/>
      <c r="C502" s="445" t="s">
        <v>278</v>
      </c>
      <c r="D502" s="409"/>
      <c r="E502" s="197"/>
      <c r="F502" s="172"/>
      <c r="G502" s="191"/>
    </row>
    <row r="503" spans="1:7" ht="13.5" customHeight="1" x14ac:dyDescent="0.25">
      <c r="A503" s="425"/>
      <c r="B503" s="203"/>
      <c r="C503" s="408"/>
      <c r="D503" s="196"/>
      <c r="E503" s="197"/>
      <c r="F503" s="172"/>
      <c r="G503" s="191"/>
    </row>
    <row r="504" spans="1:7" ht="13.5" customHeight="1" x14ac:dyDescent="0.3">
      <c r="A504" s="399"/>
      <c r="B504" s="203"/>
      <c r="C504" s="400" t="s">
        <v>279</v>
      </c>
      <c r="D504" s="409" t="s">
        <v>275</v>
      </c>
      <c r="E504" s="197">
        <f>(0.3*0.3*90)</f>
        <v>8.1</v>
      </c>
      <c r="F504" s="172"/>
      <c r="G504" s="191">
        <f>E504*F504</f>
        <v>0</v>
      </c>
    </row>
    <row r="505" spans="1:7" ht="13.5" customHeight="1" x14ac:dyDescent="0.3">
      <c r="A505" s="403"/>
      <c r="B505" s="203"/>
      <c r="C505" s="404"/>
      <c r="D505" s="196"/>
      <c r="E505" s="197"/>
      <c r="F505" s="172"/>
      <c r="G505" s="191"/>
    </row>
    <row r="506" spans="1:7" ht="13.5" customHeight="1" x14ac:dyDescent="0.3">
      <c r="A506" s="407" t="s">
        <v>286</v>
      </c>
      <c r="B506" s="203"/>
      <c r="C506" s="408" t="s">
        <v>280</v>
      </c>
      <c r="D506" s="196"/>
      <c r="E506" s="209"/>
      <c r="F506" s="172"/>
      <c r="G506" s="117"/>
    </row>
    <row r="507" spans="1:7" ht="13.5" customHeight="1" x14ac:dyDescent="0.3">
      <c r="A507" s="407"/>
      <c r="B507" s="203"/>
      <c r="C507" s="408"/>
      <c r="D507" s="196"/>
      <c r="E507" s="209"/>
      <c r="F507" s="172"/>
      <c r="G507" s="191"/>
    </row>
    <row r="508" spans="1:7" ht="25.5" customHeight="1" x14ac:dyDescent="0.3">
      <c r="A508" s="407"/>
      <c r="B508" s="203"/>
      <c r="C508" s="482" t="s">
        <v>281</v>
      </c>
      <c r="D508" s="196" t="s">
        <v>35</v>
      </c>
      <c r="E508" s="209">
        <f>(90/5)*3</f>
        <v>54</v>
      </c>
      <c r="F508" s="172"/>
      <c r="G508" s="191">
        <f>E508*F508</f>
        <v>0</v>
      </c>
    </row>
    <row r="509" spans="1:7" ht="13.5" customHeight="1" x14ac:dyDescent="0.3">
      <c r="A509" s="407"/>
      <c r="B509" s="203"/>
      <c r="C509" s="429"/>
      <c r="D509" s="196"/>
      <c r="E509" s="209"/>
      <c r="F509" s="172"/>
      <c r="G509" s="191"/>
    </row>
    <row r="510" spans="1:7" ht="13.5" customHeight="1" x14ac:dyDescent="0.25">
      <c r="A510" s="399" t="s">
        <v>287</v>
      </c>
      <c r="B510" s="203"/>
      <c r="C510" s="400" t="s">
        <v>282</v>
      </c>
      <c r="D510" s="196"/>
      <c r="E510" s="209"/>
      <c r="F510" s="172"/>
      <c r="G510" s="117"/>
    </row>
    <row r="511" spans="1:7" ht="13.5" customHeight="1" x14ac:dyDescent="0.3">
      <c r="A511" s="407"/>
      <c r="B511" s="203"/>
      <c r="C511" s="408"/>
      <c r="D511" s="196"/>
      <c r="E511" s="209"/>
      <c r="F511" s="172"/>
      <c r="G511" s="117"/>
    </row>
    <row r="512" spans="1:7" ht="13.5" customHeight="1" x14ac:dyDescent="0.25">
      <c r="A512" s="418" t="s">
        <v>288</v>
      </c>
      <c r="B512" s="208"/>
      <c r="C512" s="408" t="s">
        <v>283</v>
      </c>
      <c r="D512" s="196"/>
      <c r="E512" s="209"/>
      <c r="F512" s="172"/>
      <c r="G512" s="191"/>
    </row>
    <row r="513" spans="1:7" ht="13.5" customHeight="1" x14ac:dyDescent="0.25">
      <c r="A513" s="207"/>
      <c r="B513" s="208"/>
      <c r="C513" s="408"/>
      <c r="D513" s="411" t="s">
        <v>37</v>
      </c>
      <c r="E513" s="189">
        <f>(0.3*4)*90</f>
        <v>108</v>
      </c>
      <c r="F513" s="189"/>
      <c r="G513" s="191">
        <f>E513*F513</f>
        <v>0</v>
      </c>
    </row>
    <row r="514" spans="1:7" ht="13.5" customHeight="1" x14ac:dyDescent="0.25">
      <c r="A514" s="207"/>
      <c r="B514" s="208"/>
      <c r="C514" s="195" t="s">
        <v>284</v>
      </c>
      <c r="D514" s="189"/>
      <c r="E514" s="189"/>
      <c r="F514" s="189"/>
      <c r="G514" s="191"/>
    </row>
    <row r="515" spans="1:7" ht="13.5" customHeight="1" x14ac:dyDescent="0.25">
      <c r="A515" s="207"/>
      <c r="B515" s="208"/>
      <c r="C515" s="195"/>
      <c r="D515" s="189"/>
      <c r="E515" s="189"/>
      <c r="F515" s="189"/>
      <c r="G515" s="191"/>
    </row>
    <row r="516" spans="1:7" ht="13.5" customHeight="1" x14ac:dyDescent="0.25">
      <c r="A516" s="207"/>
      <c r="B516" s="208"/>
      <c r="C516" s="195"/>
      <c r="D516" s="189"/>
      <c r="E516" s="189"/>
      <c r="F516" s="189"/>
      <c r="G516" s="191"/>
    </row>
    <row r="517" spans="1:7" ht="13.5" customHeight="1" x14ac:dyDescent="0.25">
      <c r="A517" s="207"/>
      <c r="B517" s="208"/>
      <c r="C517" s="195"/>
      <c r="D517" s="189"/>
      <c r="E517" s="189"/>
      <c r="F517" s="189"/>
      <c r="G517" s="191"/>
    </row>
    <row r="518" spans="1:7" ht="13.5" customHeight="1" x14ac:dyDescent="0.25">
      <c r="A518" s="207"/>
      <c r="B518" s="208"/>
      <c r="C518" s="195"/>
      <c r="D518" s="189"/>
      <c r="E518" s="189"/>
      <c r="F518" s="189"/>
      <c r="G518" s="191"/>
    </row>
    <row r="519" spans="1:7" ht="13.5" customHeight="1" x14ac:dyDescent="0.25">
      <c r="A519" s="207"/>
      <c r="B519" s="208"/>
      <c r="C519" s="195"/>
      <c r="D519" s="189"/>
      <c r="E519" s="189"/>
      <c r="F519" s="189"/>
      <c r="G519" s="191"/>
    </row>
    <row r="520" spans="1:7" ht="13.5" customHeight="1" x14ac:dyDescent="0.25">
      <c r="A520" s="207"/>
      <c r="B520" s="208"/>
      <c r="C520" s="195"/>
      <c r="D520" s="189"/>
      <c r="E520" s="189"/>
      <c r="F520" s="189"/>
      <c r="G520" s="191"/>
    </row>
    <row r="521" spans="1:7" ht="13.5" customHeight="1" x14ac:dyDescent="0.25">
      <c r="A521" s="207"/>
      <c r="B521" s="208"/>
      <c r="C521" s="195"/>
      <c r="D521" s="189"/>
      <c r="E521" s="189"/>
      <c r="F521" s="189"/>
      <c r="G521" s="191"/>
    </row>
    <row r="522" spans="1:7" ht="13.5" customHeight="1" x14ac:dyDescent="0.25">
      <c r="A522" s="207"/>
      <c r="B522" s="208"/>
      <c r="C522" s="195"/>
      <c r="D522" s="189"/>
      <c r="E522" s="189"/>
      <c r="F522" s="189"/>
      <c r="G522" s="191"/>
    </row>
    <row r="523" spans="1:7" ht="13.5" customHeight="1" x14ac:dyDescent="0.25">
      <c r="A523" s="207"/>
      <c r="B523" s="208"/>
      <c r="C523" s="195"/>
      <c r="D523" s="189"/>
      <c r="E523" s="189"/>
      <c r="F523" s="189"/>
      <c r="G523" s="191"/>
    </row>
    <row r="524" spans="1:7" ht="13.5" customHeight="1" x14ac:dyDescent="0.25">
      <c r="A524" s="207"/>
      <c r="B524" s="208"/>
      <c r="C524" s="195"/>
      <c r="D524" s="189"/>
      <c r="E524" s="189"/>
      <c r="F524" s="189"/>
      <c r="G524" s="191"/>
    </row>
    <row r="525" spans="1:7" ht="13.5" customHeight="1" x14ac:dyDescent="0.25">
      <c r="A525" s="207"/>
      <c r="B525" s="208"/>
      <c r="C525" s="195"/>
      <c r="D525" s="189"/>
      <c r="E525" s="189"/>
      <c r="F525" s="189"/>
      <c r="G525" s="191"/>
    </row>
    <row r="526" spans="1:7" ht="13.5" customHeight="1" x14ac:dyDescent="0.25">
      <c r="A526" s="207"/>
      <c r="B526" s="208"/>
      <c r="C526" s="195"/>
      <c r="D526" s="189"/>
      <c r="E526" s="189"/>
      <c r="F526" s="189"/>
      <c r="G526" s="191"/>
    </row>
    <row r="527" spans="1:7" ht="13.5" customHeight="1" x14ac:dyDescent="0.25">
      <c r="A527" s="207"/>
      <c r="B527" s="208"/>
      <c r="C527" s="195"/>
      <c r="D527" s="189"/>
      <c r="E527" s="189"/>
      <c r="F527" s="189"/>
      <c r="G527" s="191"/>
    </row>
    <row r="528" spans="1:7" ht="13.5" customHeight="1" x14ac:dyDescent="0.25">
      <c r="A528" s="207"/>
      <c r="B528" s="208"/>
      <c r="C528" s="195"/>
      <c r="D528" s="189"/>
      <c r="E528" s="189"/>
      <c r="F528" s="189"/>
      <c r="G528" s="191"/>
    </row>
    <row r="529" spans="1:7" ht="13.5" customHeight="1" x14ac:dyDescent="0.25">
      <c r="A529" s="207"/>
      <c r="B529" s="208"/>
      <c r="C529" s="195"/>
      <c r="D529" s="189"/>
      <c r="E529" s="189"/>
      <c r="F529" s="189"/>
      <c r="G529" s="191"/>
    </row>
    <row r="530" spans="1:7" ht="13.5" customHeight="1" x14ac:dyDescent="0.25">
      <c r="A530" s="207"/>
      <c r="B530" s="208"/>
      <c r="C530" s="195"/>
      <c r="D530" s="189"/>
      <c r="E530" s="189"/>
      <c r="F530" s="189"/>
      <c r="G530" s="191"/>
    </row>
    <row r="531" spans="1:7" ht="13.5" customHeight="1" x14ac:dyDescent="0.25">
      <c r="A531" s="207"/>
      <c r="B531" s="208"/>
      <c r="C531" s="195"/>
      <c r="D531" s="189"/>
      <c r="E531" s="189"/>
      <c r="F531" s="189"/>
      <c r="G531" s="191"/>
    </row>
    <row r="532" spans="1:7" ht="13.5" customHeight="1" x14ac:dyDescent="0.25">
      <c r="A532" s="207"/>
      <c r="B532" s="208"/>
      <c r="C532" s="195"/>
      <c r="D532" s="189"/>
      <c r="E532" s="189"/>
      <c r="F532" s="189"/>
      <c r="G532" s="191"/>
    </row>
    <row r="533" spans="1:7" ht="13.5" customHeight="1" x14ac:dyDescent="0.25">
      <c r="A533" s="207"/>
      <c r="B533" s="208"/>
      <c r="C533" s="195"/>
      <c r="D533" s="189"/>
      <c r="E533" s="189"/>
      <c r="F533" s="189"/>
      <c r="G533" s="191"/>
    </row>
    <row r="534" spans="1:7" ht="13.5" customHeight="1" x14ac:dyDescent="0.25">
      <c r="A534" s="207"/>
      <c r="B534" s="208"/>
      <c r="C534" s="195"/>
      <c r="D534" s="189"/>
      <c r="E534" s="189"/>
      <c r="F534" s="189"/>
      <c r="G534" s="191"/>
    </row>
    <row r="535" spans="1:7" ht="13.5" customHeight="1" x14ac:dyDescent="0.25">
      <c r="A535" s="207"/>
      <c r="B535" s="208"/>
      <c r="C535" s="195"/>
      <c r="D535" s="189"/>
      <c r="E535" s="189"/>
      <c r="F535" s="189"/>
      <c r="G535" s="191"/>
    </row>
    <row r="536" spans="1:7" ht="13.5" customHeight="1" x14ac:dyDescent="0.25">
      <c r="A536" s="207"/>
      <c r="B536" s="208"/>
      <c r="C536" s="195"/>
      <c r="D536" s="189"/>
      <c r="E536" s="189"/>
      <c r="F536" s="189"/>
      <c r="G536" s="191"/>
    </row>
    <row r="537" spans="1:7" ht="13.5" customHeight="1" x14ac:dyDescent="0.25">
      <c r="A537" s="207"/>
      <c r="B537" s="208"/>
      <c r="C537" s="195"/>
      <c r="D537" s="189"/>
      <c r="E537" s="189"/>
      <c r="F537" s="189"/>
      <c r="G537" s="191"/>
    </row>
    <row r="538" spans="1:7" ht="13.5" customHeight="1" x14ac:dyDescent="0.25">
      <c r="A538" s="207"/>
      <c r="B538" s="208"/>
      <c r="C538" s="195"/>
      <c r="D538" s="189"/>
      <c r="E538" s="189"/>
      <c r="F538" s="189"/>
      <c r="G538" s="191"/>
    </row>
    <row r="539" spans="1:7" ht="13.5" customHeight="1" x14ac:dyDescent="0.25">
      <c r="A539" s="207"/>
      <c r="B539" s="208"/>
      <c r="C539" s="195"/>
      <c r="D539" s="189"/>
      <c r="E539" s="189"/>
      <c r="F539" s="189"/>
      <c r="G539" s="191"/>
    </row>
    <row r="540" spans="1:7" ht="13.5" customHeight="1" x14ac:dyDescent="0.25">
      <c r="A540" s="207"/>
      <c r="B540" s="208"/>
      <c r="C540" s="195"/>
      <c r="D540" s="189"/>
      <c r="E540" s="189"/>
      <c r="F540" s="189"/>
      <c r="G540" s="191"/>
    </row>
    <row r="541" spans="1:7" ht="13.5" customHeight="1" x14ac:dyDescent="0.25">
      <c r="A541" s="207"/>
      <c r="B541" s="208"/>
      <c r="C541" s="195"/>
      <c r="D541" s="189"/>
      <c r="E541" s="189"/>
      <c r="F541" s="189"/>
      <c r="G541" s="191"/>
    </row>
    <row r="542" spans="1:7" ht="13.5" customHeight="1" x14ac:dyDescent="0.25">
      <c r="A542" s="207"/>
      <c r="B542" s="208"/>
      <c r="C542" s="195"/>
      <c r="D542" s="189"/>
      <c r="E542" s="189"/>
      <c r="F542" s="189"/>
      <c r="G542" s="191"/>
    </row>
    <row r="543" spans="1:7" ht="13.5" customHeight="1" x14ac:dyDescent="0.25">
      <c r="A543" s="207"/>
      <c r="B543" s="208"/>
      <c r="C543" s="195"/>
      <c r="D543" s="189"/>
      <c r="E543" s="189"/>
      <c r="F543" s="189"/>
      <c r="G543" s="191"/>
    </row>
    <row r="544" spans="1:7" ht="13.5" customHeight="1" x14ac:dyDescent="0.25">
      <c r="A544" s="207"/>
      <c r="B544" s="208"/>
      <c r="C544" s="195"/>
      <c r="D544" s="189"/>
      <c r="E544" s="189"/>
      <c r="F544" s="189"/>
      <c r="G544" s="191"/>
    </row>
    <row r="545" spans="1:7" ht="13.5" customHeight="1" x14ac:dyDescent="0.25">
      <c r="A545" s="207"/>
      <c r="B545" s="208"/>
      <c r="C545" s="195"/>
      <c r="D545" s="189"/>
      <c r="E545" s="189"/>
      <c r="F545" s="189"/>
      <c r="G545" s="191"/>
    </row>
    <row r="546" spans="1:7" ht="13.5" customHeight="1" x14ac:dyDescent="0.25">
      <c r="A546" s="207"/>
      <c r="B546" s="208"/>
      <c r="C546" s="195"/>
      <c r="D546" s="189"/>
      <c r="E546" s="189"/>
      <c r="F546" s="189"/>
      <c r="G546" s="191"/>
    </row>
    <row r="547" spans="1:7" ht="13.5" customHeight="1" x14ac:dyDescent="0.25">
      <c r="A547" s="207"/>
      <c r="B547" s="208"/>
      <c r="C547" s="195"/>
      <c r="D547" s="189"/>
      <c r="E547" s="189"/>
      <c r="F547" s="189"/>
      <c r="G547" s="191"/>
    </row>
    <row r="548" spans="1:7" ht="13.5" customHeight="1" x14ac:dyDescent="0.25">
      <c r="A548" s="207"/>
      <c r="B548" s="208"/>
      <c r="C548" s="195"/>
      <c r="D548" s="189"/>
      <c r="E548" s="189"/>
      <c r="F548" s="189"/>
      <c r="G548" s="191"/>
    </row>
    <row r="549" spans="1:7" ht="13.5" customHeight="1" x14ac:dyDescent="0.25">
      <c r="A549" s="207"/>
      <c r="B549" s="208"/>
      <c r="C549" s="195"/>
      <c r="D549" s="189"/>
      <c r="E549" s="189"/>
      <c r="F549" s="189"/>
      <c r="G549" s="191"/>
    </row>
    <row r="550" spans="1:7" ht="13.5" customHeight="1" x14ac:dyDescent="0.25">
      <c r="A550" s="207"/>
      <c r="B550" s="208"/>
      <c r="C550" s="195"/>
      <c r="D550" s="189"/>
      <c r="E550" s="189"/>
      <c r="F550" s="189"/>
      <c r="G550" s="191"/>
    </row>
    <row r="551" spans="1:7" ht="13.5" customHeight="1" x14ac:dyDescent="0.25">
      <c r="A551" s="207"/>
      <c r="B551" s="208"/>
      <c r="C551" s="195"/>
      <c r="D551" s="189"/>
      <c r="E551" s="189"/>
      <c r="F551" s="189"/>
      <c r="G551" s="191"/>
    </row>
    <row r="552" spans="1:7" ht="13.5" customHeight="1" x14ac:dyDescent="0.25">
      <c r="A552" s="207"/>
      <c r="B552" s="208"/>
      <c r="C552" s="195"/>
      <c r="D552" s="189"/>
      <c r="E552" s="189"/>
      <c r="F552" s="189"/>
      <c r="G552" s="191"/>
    </row>
    <row r="553" spans="1:7" ht="13.5" customHeight="1" x14ac:dyDescent="0.25">
      <c r="A553" s="207"/>
      <c r="B553" s="208"/>
      <c r="C553" s="195"/>
      <c r="D553" s="189"/>
      <c r="E553" s="189"/>
      <c r="F553" s="189"/>
      <c r="G553" s="191"/>
    </row>
    <row r="554" spans="1:7" ht="13.5" customHeight="1" x14ac:dyDescent="0.25">
      <c r="A554" s="207"/>
      <c r="B554" s="208"/>
      <c r="C554" s="195"/>
      <c r="D554" s="189"/>
      <c r="E554" s="189"/>
      <c r="F554" s="189"/>
      <c r="G554" s="191"/>
    </row>
    <row r="555" spans="1:7" ht="13.5" customHeight="1" x14ac:dyDescent="0.25">
      <c r="A555" s="207"/>
      <c r="B555" s="208"/>
      <c r="C555" s="195"/>
      <c r="D555" s="189"/>
      <c r="E555" s="189"/>
      <c r="F555" s="189"/>
      <c r="G555" s="191"/>
    </row>
    <row r="556" spans="1:7" ht="13.5" customHeight="1" x14ac:dyDescent="0.25">
      <c r="A556" s="207"/>
      <c r="B556" s="208"/>
      <c r="C556" s="195"/>
      <c r="D556" s="189"/>
      <c r="E556" s="189"/>
      <c r="F556" s="189"/>
      <c r="G556" s="191"/>
    </row>
    <row r="557" spans="1:7" ht="13.5" customHeight="1" x14ac:dyDescent="0.25">
      <c r="A557" s="207"/>
      <c r="B557" s="208"/>
      <c r="C557" s="195"/>
      <c r="D557" s="189"/>
      <c r="E557" s="189"/>
      <c r="F557" s="189"/>
      <c r="G557" s="191"/>
    </row>
    <row r="558" spans="1:7" ht="13.5" customHeight="1" x14ac:dyDescent="0.25">
      <c r="A558" s="207"/>
      <c r="B558" s="208"/>
      <c r="C558" s="195"/>
      <c r="D558" s="189"/>
      <c r="E558" s="189"/>
      <c r="F558" s="189"/>
      <c r="G558" s="191"/>
    </row>
    <row r="559" spans="1:7" ht="13.5" customHeight="1" x14ac:dyDescent="0.25">
      <c r="A559" s="207"/>
      <c r="B559" s="208"/>
      <c r="C559" s="195"/>
      <c r="D559" s="189"/>
      <c r="E559" s="189"/>
      <c r="F559" s="189"/>
      <c r="G559" s="191"/>
    </row>
    <row r="560" spans="1:7" ht="13.5" customHeight="1" x14ac:dyDescent="0.25">
      <c r="A560" s="207"/>
      <c r="B560" s="208"/>
      <c r="C560" s="195"/>
      <c r="D560" s="189"/>
      <c r="E560" s="189"/>
      <c r="F560" s="189"/>
      <c r="G560" s="191"/>
    </row>
    <row r="561" spans="1:7" ht="13.5" customHeight="1" x14ac:dyDescent="0.25">
      <c r="A561" s="207"/>
      <c r="B561" s="208"/>
      <c r="C561" s="195"/>
      <c r="D561" s="189"/>
      <c r="E561" s="189"/>
      <c r="F561" s="189"/>
      <c r="G561" s="191"/>
    </row>
    <row r="562" spans="1:7" ht="13.5" customHeight="1" x14ac:dyDescent="0.25">
      <c r="A562" s="207"/>
      <c r="B562" s="208"/>
      <c r="C562" s="195"/>
      <c r="D562" s="189"/>
      <c r="E562" s="189"/>
      <c r="F562" s="189"/>
      <c r="G562" s="191"/>
    </row>
    <row r="563" spans="1:7" ht="13.5" customHeight="1" x14ac:dyDescent="0.25">
      <c r="A563" s="207"/>
      <c r="B563" s="208"/>
      <c r="C563" s="195"/>
      <c r="D563" s="189"/>
      <c r="E563" s="189"/>
      <c r="F563" s="189"/>
      <c r="G563" s="191"/>
    </row>
    <row r="564" spans="1:7" ht="13.5" customHeight="1" x14ac:dyDescent="0.25">
      <c r="A564" s="207"/>
      <c r="B564" s="208"/>
      <c r="C564" s="213"/>
      <c r="D564" s="189"/>
      <c r="E564" s="189"/>
      <c r="F564" s="189"/>
      <c r="G564" s="191"/>
    </row>
    <row r="565" spans="1:7" ht="13.5" customHeight="1" x14ac:dyDescent="0.25">
      <c r="A565" s="207"/>
      <c r="B565" s="208"/>
      <c r="C565" s="186"/>
      <c r="D565" s="189"/>
      <c r="E565" s="187"/>
      <c r="F565" s="130"/>
      <c r="G565" s="117"/>
    </row>
    <row r="566" spans="1:7" ht="13.5" customHeight="1" x14ac:dyDescent="0.25">
      <c r="A566" s="207"/>
      <c r="B566" s="208"/>
      <c r="C566" s="186"/>
      <c r="D566" s="189"/>
      <c r="E566" s="193"/>
      <c r="F566" s="130"/>
      <c r="G566" s="117"/>
    </row>
    <row r="567" spans="1:7" ht="13.5" customHeight="1" x14ac:dyDescent="0.25">
      <c r="A567" s="207"/>
      <c r="B567" s="208"/>
      <c r="C567" s="186"/>
      <c r="D567" s="189"/>
      <c r="E567" s="193"/>
      <c r="F567" s="130"/>
      <c r="G567" s="117"/>
    </row>
    <row r="568" spans="1:7" ht="13.5" customHeight="1" x14ac:dyDescent="0.25">
      <c r="A568" s="207"/>
      <c r="B568" s="208"/>
      <c r="C568" s="186"/>
      <c r="D568" s="189"/>
      <c r="E568" s="193"/>
      <c r="F568" s="130"/>
      <c r="G568" s="117"/>
    </row>
    <row r="569" spans="1:7" ht="13.5" customHeight="1" x14ac:dyDescent="0.25">
      <c r="A569" s="207"/>
      <c r="B569" s="208"/>
      <c r="C569" s="215"/>
      <c r="D569" s="189"/>
      <c r="E569" s="193"/>
      <c r="F569" s="130"/>
      <c r="G569" s="117"/>
    </row>
    <row r="570" spans="1:7" ht="13.5" customHeight="1" x14ac:dyDescent="0.25">
      <c r="A570" s="207"/>
      <c r="B570" s="208"/>
      <c r="C570" s="186"/>
      <c r="D570" s="189"/>
      <c r="E570" s="187"/>
      <c r="F570" s="130"/>
      <c r="G570" s="117"/>
    </row>
    <row r="571" spans="1:7" ht="13.5" customHeight="1" x14ac:dyDescent="0.25">
      <c r="A571" s="207"/>
      <c r="B571" s="208"/>
      <c r="C571" s="186"/>
      <c r="D571" s="189"/>
      <c r="E571" s="187"/>
      <c r="F571" s="130"/>
      <c r="G571" s="117"/>
    </row>
    <row r="572" spans="1:7" ht="13.5" customHeight="1" x14ac:dyDescent="0.25">
      <c r="A572" s="207"/>
      <c r="B572" s="208"/>
      <c r="C572" s="186"/>
      <c r="D572" s="189"/>
      <c r="E572" s="187"/>
      <c r="F572" s="172"/>
      <c r="G572" s="117"/>
    </row>
    <row r="573" spans="1:7" ht="13.5" customHeight="1" x14ac:dyDescent="0.25">
      <c r="A573" s="207"/>
      <c r="B573" s="208"/>
      <c r="C573" s="286"/>
      <c r="D573" s="196"/>
      <c r="E573" s="216"/>
      <c r="F573" s="172"/>
      <c r="G573" s="117"/>
    </row>
    <row r="574" spans="1:7" ht="13.5" customHeight="1" x14ac:dyDescent="0.25">
      <c r="A574" s="207"/>
      <c r="B574" s="208"/>
      <c r="C574" s="186"/>
      <c r="D574" s="189"/>
      <c r="E574" s="187"/>
      <c r="F574" s="172"/>
      <c r="G574" s="117"/>
    </row>
    <row r="575" spans="1:7" ht="13.5" customHeight="1" thickBot="1" x14ac:dyDescent="0.3">
      <c r="A575" s="207"/>
      <c r="B575" s="208"/>
      <c r="C575" s="195"/>
      <c r="D575" s="196"/>
      <c r="E575" s="217"/>
      <c r="F575" s="172"/>
      <c r="G575" s="117"/>
    </row>
    <row r="576" spans="1:7" ht="13.5" customHeight="1" x14ac:dyDescent="0.25">
      <c r="A576" s="78"/>
      <c r="B576" s="322"/>
      <c r="C576" s="323"/>
      <c r="D576" s="324"/>
      <c r="E576" s="324"/>
      <c r="F576" s="324"/>
      <c r="G576" s="325"/>
    </row>
    <row r="577" spans="1:7" ht="13.5" customHeight="1" x14ac:dyDescent="0.3">
      <c r="A577" s="85" t="s">
        <v>33</v>
      </c>
      <c r="B577" s="345"/>
      <c r="C577" s="346"/>
      <c r="D577" s="43"/>
      <c r="E577" s="43"/>
      <c r="F577" s="43"/>
      <c r="G577" s="468">
        <f>SUM(G497:G513)</f>
        <v>0</v>
      </c>
    </row>
    <row r="578" spans="1:7" ht="13.5" customHeight="1" thickBot="1" x14ac:dyDescent="0.3">
      <c r="A578" s="80"/>
      <c r="B578" s="329"/>
      <c r="C578" s="330"/>
      <c r="D578" s="45"/>
      <c r="E578" s="45"/>
      <c r="F578" s="45"/>
      <c r="G578" s="469"/>
    </row>
    <row r="579" spans="1:7" ht="13.5" customHeight="1" x14ac:dyDescent="0.25">
      <c r="A579" s="276"/>
      <c r="B579" s="93"/>
      <c r="C579" s="347"/>
      <c r="D579" s="93"/>
      <c r="E579" s="93"/>
      <c r="F579" s="93"/>
      <c r="G579" s="22"/>
    </row>
    <row r="580" spans="1:7" ht="13.5" customHeight="1" thickBot="1" x14ac:dyDescent="0.3">
      <c r="A580" s="276"/>
      <c r="B580" s="93"/>
      <c r="C580" s="347"/>
      <c r="D580" s="93"/>
      <c r="E580" s="93"/>
      <c r="F580" s="93"/>
      <c r="G580" s="22"/>
    </row>
    <row r="581" spans="1:7" ht="13.5" customHeight="1" thickBot="1" x14ac:dyDescent="0.35">
      <c r="A581" s="61"/>
      <c r="B581" s="333"/>
      <c r="C581" s="350"/>
      <c r="D581" s="331"/>
      <c r="E581" s="333"/>
      <c r="F581" s="491" t="s">
        <v>16</v>
      </c>
      <c r="G581" s="492"/>
    </row>
    <row r="582" spans="1:7" ht="13.5" customHeight="1" thickBot="1" x14ac:dyDescent="0.35">
      <c r="A582" s="91" t="s">
        <v>0</v>
      </c>
      <c r="B582" s="351" t="s">
        <v>9</v>
      </c>
      <c r="C582" s="352" t="s">
        <v>1</v>
      </c>
      <c r="D582" s="336" t="s">
        <v>2</v>
      </c>
      <c r="E582" s="353" t="s">
        <v>3</v>
      </c>
      <c r="F582" s="351" t="s">
        <v>4</v>
      </c>
      <c r="G582" s="470" t="s">
        <v>5</v>
      </c>
    </row>
    <row r="583" spans="1:7" ht="13.5" customHeight="1" x14ac:dyDescent="0.25">
      <c r="A583" s="279"/>
      <c r="B583" s="324"/>
      <c r="C583" s="354"/>
      <c r="D583" s="43"/>
      <c r="E583" s="324"/>
      <c r="F583" s="324"/>
      <c r="G583" s="325"/>
    </row>
    <row r="584" spans="1:7" ht="13.5" customHeight="1" x14ac:dyDescent="0.25">
      <c r="A584" s="304">
        <v>2300</v>
      </c>
      <c r="B584" s="225"/>
      <c r="C584" s="234" t="s">
        <v>177</v>
      </c>
      <c r="D584" s="226"/>
      <c r="E584" s="227"/>
      <c r="F584" s="172"/>
      <c r="G584" s="117"/>
    </row>
    <row r="585" spans="1:7" ht="13.5" customHeight="1" x14ac:dyDescent="0.25">
      <c r="A585" s="224"/>
      <c r="B585" s="225"/>
      <c r="C585" s="228" t="s">
        <v>178</v>
      </c>
      <c r="D585" s="226"/>
      <c r="E585" s="229"/>
      <c r="F585" s="172"/>
      <c r="G585" s="117"/>
    </row>
    <row r="586" spans="1:7" ht="13.5" customHeight="1" x14ac:dyDescent="0.25">
      <c r="A586" s="224"/>
      <c r="B586" s="225"/>
      <c r="C586" s="228"/>
      <c r="D586" s="229"/>
      <c r="E586" s="229"/>
      <c r="F586" s="172"/>
      <c r="G586" s="117"/>
    </row>
    <row r="587" spans="1:7" ht="13.5" customHeight="1" x14ac:dyDescent="0.25">
      <c r="A587" s="224">
        <v>23.01</v>
      </c>
      <c r="B587" s="225"/>
      <c r="C587" s="228" t="s">
        <v>179</v>
      </c>
      <c r="D587" s="229"/>
      <c r="E587" s="229"/>
      <c r="F587" s="172"/>
      <c r="G587" s="117"/>
    </row>
    <row r="588" spans="1:7" ht="13.5" customHeight="1" x14ac:dyDescent="0.25">
      <c r="A588" s="224"/>
      <c r="B588" s="225"/>
      <c r="C588" s="228"/>
      <c r="D588" s="229"/>
      <c r="E588" s="229"/>
      <c r="F588" s="172"/>
      <c r="G588" s="117"/>
    </row>
    <row r="589" spans="1:7" ht="13.5" customHeight="1" x14ac:dyDescent="0.25">
      <c r="A589" s="224" t="s">
        <v>62</v>
      </c>
      <c r="B589" s="225"/>
      <c r="C589" s="228" t="s">
        <v>195</v>
      </c>
      <c r="D589" s="229" t="s">
        <v>35</v>
      </c>
      <c r="E589" s="229">
        <v>440</v>
      </c>
      <c r="F589" s="172"/>
      <c r="G589" s="117">
        <f>E589*F589</f>
        <v>0</v>
      </c>
    </row>
    <row r="590" spans="1:7" ht="13.5" customHeight="1" x14ac:dyDescent="0.25">
      <c r="A590" s="224"/>
      <c r="B590" s="225"/>
      <c r="C590" s="228"/>
      <c r="D590" s="229"/>
      <c r="E590" s="229"/>
      <c r="F590" s="172"/>
      <c r="G590" s="117"/>
    </row>
    <row r="591" spans="1:7" ht="13.5" customHeight="1" x14ac:dyDescent="0.25">
      <c r="A591" s="224"/>
      <c r="B591" s="225"/>
      <c r="C591" s="228"/>
      <c r="D591" s="229"/>
      <c r="E591" s="205"/>
      <c r="F591" s="172"/>
      <c r="G591" s="471"/>
    </row>
    <row r="592" spans="1:7" ht="13.5" customHeight="1" x14ac:dyDescent="0.3">
      <c r="A592" s="458" t="s">
        <v>258</v>
      </c>
      <c r="B592" s="113"/>
      <c r="C592" s="449" t="s">
        <v>251</v>
      </c>
      <c r="D592" s="450"/>
      <c r="E592" s="232"/>
      <c r="F592" s="233"/>
      <c r="G592" s="117"/>
    </row>
    <row r="593" spans="1:7" ht="13.5" customHeight="1" x14ac:dyDescent="0.3">
      <c r="A593" s="459"/>
      <c r="B593" s="113"/>
      <c r="C593" s="451"/>
      <c r="D593" s="450"/>
      <c r="E593" s="232"/>
      <c r="F593" s="233"/>
      <c r="G593" s="117"/>
    </row>
    <row r="594" spans="1:7" ht="16" customHeight="1" x14ac:dyDescent="0.3">
      <c r="A594" s="460"/>
      <c r="B594" s="113"/>
      <c r="C594" s="452" t="s">
        <v>252</v>
      </c>
      <c r="D594" s="450" t="s">
        <v>253</v>
      </c>
      <c r="E594" s="462">
        <f>(1.5*0.125*88)+(1.5*0.125*90)</f>
        <v>33.375</v>
      </c>
      <c r="F594" s="231"/>
      <c r="G594" s="117">
        <f>E594*F594</f>
        <v>0</v>
      </c>
    </row>
    <row r="595" spans="1:7" ht="13.5" customHeight="1" x14ac:dyDescent="0.3">
      <c r="A595" s="460"/>
      <c r="B595" s="113"/>
      <c r="C595" s="451"/>
      <c r="D595" s="450"/>
      <c r="E595" s="463"/>
      <c r="F595" s="172"/>
      <c r="G595" s="117"/>
    </row>
    <row r="596" spans="1:7" ht="16.5" x14ac:dyDescent="0.3">
      <c r="A596" s="460"/>
      <c r="B596" s="113"/>
      <c r="C596" s="452" t="s">
        <v>254</v>
      </c>
      <c r="D596" s="450" t="s">
        <v>255</v>
      </c>
      <c r="E596" s="462">
        <f>E594/0.125</f>
        <v>267</v>
      </c>
      <c r="F596" s="231"/>
      <c r="G596" s="117">
        <f>E596*F596</f>
        <v>0</v>
      </c>
    </row>
    <row r="597" spans="1:7" ht="13.5" customHeight="1" x14ac:dyDescent="0.3">
      <c r="A597" s="460"/>
      <c r="B597" s="113"/>
      <c r="C597" s="451"/>
      <c r="D597" s="450"/>
      <c r="E597" s="463"/>
      <c r="F597" s="172"/>
      <c r="G597" s="117"/>
    </row>
    <row r="598" spans="1:7" ht="13.5" customHeight="1" x14ac:dyDescent="0.3">
      <c r="A598" s="460"/>
      <c r="B598" s="113"/>
      <c r="C598" s="453"/>
      <c r="D598" s="454"/>
      <c r="E598" s="463"/>
      <c r="F598" s="172"/>
      <c r="G598" s="117"/>
    </row>
    <row r="599" spans="1:7" ht="13.5" customHeight="1" x14ac:dyDescent="0.3">
      <c r="A599" s="461">
        <v>23.09</v>
      </c>
      <c r="B599" s="113"/>
      <c r="C599" s="455" t="s">
        <v>256</v>
      </c>
      <c r="D599" s="456"/>
      <c r="E599" s="463"/>
      <c r="F599" s="172"/>
      <c r="G599" s="117"/>
    </row>
    <row r="600" spans="1:7" ht="13.5" customHeight="1" x14ac:dyDescent="0.3">
      <c r="A600" s="118"/>
      <c r="B600" s="113"/>
      <c r="C600" s="457"/>
      <c r="D600" s="456"/>
      <c r="E600" s="463"/>
      <c r="F600" s="172"/>
      <c r="G600" s="117"/>
    </row>
    <row r="601" spans="1:7" ht="13.5" customHeight="1" x14ac:dyDescent="0.3">
      <c r="A601" s="118"/>
      <c r="B601" s="113"/>
      <c r="C601" s="457" t="s">
        <v>257</v>
      </c>
      <c r="D601" s="456" t="s">
        <v>255</v>
      </c>
      <c r="E601" s="463">
        <f>(85+90)*0.125*2</f>
        <v>43.75</v>
      </c>
      <c r="F601" s="172"/>
      <c r="G601" s="117">
        <f>E601*F601</f>
        <v>0</v>
      </c>
    </row>
    <row r="602" spans="1:7" ht="13.5" customHeight="1" x14ac:dyDescent="0.3">
      <c r="A602" s="118"/>
      <c r="B602" s="113"/>
      <c r="C602" s="457"/>
      <c r="D602" s="456"/>
      <c r="E602" s="463"/>
      <c r="F602" s="172"/>
      <c r="G602" s="117"/>
    </row>
    <row r="603" spans="1:7" ht="1.5" customHeight="1" x14ac:dyDescent="0.3">
      <c r="A603" s="118"/>
      <c r="B603" s="113"/>
      <c r="C603" s="457"/>
      <c r="D603" s="456"/>
      <c r="E603" s="463"/>
      <c r="F603" s="172"/>
      <c r="G603" s="117"/>
    </row>
    <row r="604" spans="1:7" ht="13.5" hidden="1" customHeight="1" x14ac:dyDescent="0.3">
      <c r="A604" s="118"/>
      <c r="B604" s="113"/>
      <c r="C604" s="457"/>
      <c r="D604" s="456"/>
      <c r="E604" s="463"/>
      <c r="F604" s="172"/>
      <c r="G604" s="117"/>
    </row>
    <row r="605" spans="1:7" ht="13.5" customHeight="1" x14ac:dyDescent="0.3">
      <c r="A605" s="118"/>
      <c r="B605" s="113"/>
      <c r="C605" s="457" t="s">
        <v>259</v>
      </c>
      <c r="D605" s="456" t="s">
        <v>255</v>
      </c>
      <c r="E605" s="463">
        <f>(1.5*0.125)*4</f>
        <v>0.75</v>
      </c>
      <c r="F605" s="172"/>
      <c r="G605" s="117">
        <f>E605*F605</f>
        <v>0</v>
      </c>
    </row>
    <row r="606" spans="1:7" ht="13.5" customHeight="1" x14ac:dyDescent="0.3">
      <c r="A606" s="118"/>
      <c r="B606" s="113"/>
      <c r="C606" s="457"/>
      <c r="D606" s="456"/>
      <c r="E606" s="172"/>
      <c r="F606" s="172"/>
      <c r="G606" s="117"/>
    </row>
    <row r="607" spans="1:7" ht="13.5" customHeight="1" x14ac:dyDescent="0.3">
      <c r="A607" s="118"/>
      <c r="B607" s="113"/>
      <c r="C607" s="457"/>
      <c r="D607" s="456"/>
      <c r="E607" s="172"/>
      <c r="F607" s="172"/>
      <c r="G607" s="117"/>
    </row>
    <row r="608" spans="1:7" ht="13.5" customHeight="1" x14ac:dyDescent="0.3">
      <c r="A608" s="118"/>
      <c r="B608" s="113"/>
      <c r="C608" s="457"/>
      <c r="D608" s="456"/>
      <c r="E608" s="172"/>
      <c r="F608" s="172"/>
      <c r="G608" s="117"/>
    </row>
    <row r="609" spans="1:7" ht="13.5" customHeight="1" x14ac:dyDescent="0.3">
      <c r="A609" s="118"/>
      <c r="B609" s="113"/>
      <c r="C609" s="457"/>
      <c r="D609" s="456"/>
      <c r="E609" s="172"/>
      <c r="F609" s="172"/>
      <c r="G609" s="117"/>
    </row>
    <row r="610" spans="1:7" ht="13.5" customHeight="1" x14ac:dyDescent="0.3">
      <c r="A610" s="118"/>
      <c r="B610" s="113"/>
      <c r="C610" s="457"/>
      <c r="D610" s="456"/>
      <c r="E610" s="172"/>
      <c r="F610" s="172"/>
      <c r="G610" s="117"/>
    </row>
    <row r="611" spans="1:7" ht="13.5" customHeight="1" x14ac:dyDescent="0.3">
      <c r="A611" s="118"/>
      <c r="B611" s="113"/>
      <c r="C611" s="457"/>
      <c r="D611" s="456"/>
      <c r="E611" s="172"/>
      <c r="F611" s="172"/>
      <c r="G611" s="117"/>
    </row>
    <row r="612" spans="1:7" ht="13.5" customHeight="1" x14ac:dyDescent="0.3">
      <c r="A612" s="118"/>
      <c r="B612" s="113"/>
      <c r="C612" s="457"/>
      <c r="D612" s="456"/>
      <c r="E612" s="172"/>
      <c r="F612" s="172"/>
      <c r="G612" s="117"/>
    </row>
    <row r="613" spans="1:7" ht="13.5" customHeight="1" x14ac:dyDescent="0.3">
      <c r="A613" s="118"/>
      <c r="B613" s="113"/>
      <c r="C613" s="457"/>
      <c r="D613" s="456"/>
      <c r="E613" s="172"/>
      <c r="F613" s="172"/>
      <c r="G613" s="117"/>
    </row>
    <row r="614" spans="1:7" ht="13.5" customHeight="1" x14ac:dyDescent="0.3">
      <c r="A614" s="118"/>
      <c r="B614" s="113"/>
      <c r="C614" s="457"/>
      <c r="D614" s="456"/>
      <c r="E614" s="172"/>
      <c r="F614" s="172"/>
      <c r="G614" s="117"/>
    </row>
    <row r="615" spans="1:7" ht="13.5" customHeight="1" x14ac:dyDescent="0.3">
      <c r="A615" s="118"/>
      <c r="B615" s="113"/>
      <c r="C615" s="457"/>
      <c r="D615" s="456"/>
      <c r="E615" s="172"/>
      <c r="F615" s="172"/>
      <c r="G615" s="117"/>
    </row>
    <row r="616" spans="1:7" ht="13.5" customHeight="1" x14ac:dyDescent="0.3">
      <c r="A616" s="118"/>
      <c r="B616" s="113"/>
      <c r="C616" s="457"/>
      <c r="D616" s="456"/>
      <c r="E616" s="172"/>
      <c r="F616" s="172"/>
      <c r="G616" s="117"/>
    </row>
    <row r="617" spans="1:7" ht="13.5" customHeight="1" x14ac:dyDescent="0.3">
      <c r="A617" s="118"/>
      <c r="B617" s="113"/>
      <c r="C617" s="457"/>
      <c r="D617" s="456"/>
      <c r="E617" s="172"/>
      <c r="F617" s="172"/>
      <c r="G617" s="117"/>
    </row>
    <row r="618" spans="1:7" ht="13.5" customHeight="1" x14ac:dyDescent="0.3">
      <c r="A618" s="118"/>
      <c r="B618" s="113"/>
      <c r="C618" s="457"/>
      <c r="D618" s="456"/>
      <c r="E618" s="172"/>
      <c r="F618" s="172"/>
      <c r="G618" s="117"/>
    </row>
    <row r="619" spans="1:7" ht="13.5" customHeight="1" x14ac:dyDescent="0.3">
      <c r="A619" s="118"/>
      <c r="B619" s="113"/>
      <c r="C619" s="457"/>
      <c r="D619" s="456"/>
      <c r="E619" s="172"/>
      <c r="F619" s="172"/>
      <c r="G619" s="117"/>
    </row>
    <row r="620" spans="1:7" ht="13.5" customHeight="1" x14ac:dyDescent="0.3">
      <c r="A620" s="118"/>
      <c r="B620" s="113"/>
      <c r="C620" s="457"/>
      <c r="D620" s="456"/>
      <c r="E620" s="172"/>
      <c r="F620" s="172"/>
      <c r="G620" s="117"/>
    </row>
    <row r="621" spans="1:7" ht="13.5" customHeight="1" x14ac:dyDescent="0.3">
      <c r="A621" s="118"/>
      <c r="B621" s="113"/>
      <c r="C621" s="457"/>
      <c r="D621" s="456"/>
      <c r="E621" s="172"/>
      <c r="F621" s="172"/>
      <c r="G621" s="117"/>
    </row>
    <row r="622" spans="1:7" ht="13.5" customHeight="1" x14ac:dyDescent="0.3">
      <c r="A622" s="118"/>
      <c r="B622" s="113"/>
      <c r="C622" s="457"/>
      <c r="D622" s="456"/>
      <c r="E622" s="172"/>
      <c r="F622" s="172"/>
      <c r="G622" s="117"/>
    </row>
    <row r="623" spans="1:7" ht="13.5" customHeight="1" x14ac:dyDescent="0.3">
      <c r="A623" s="118"/>
      <c r="B623" s="113"/>
      <c r="C623" s="457"/>
      <c r="D623" s="456"/>
      <c r="E623" s="172"/>
      <c r="F623" s="172"/>
      <c r="G623" s="117"/>
    </row>
    <row r="624" spans="1:7" ht="13.5" customHeight="1" x14ac:dyDescent="0.3">
      <c r="A624" s="118"/>
      <c r="B624" s="113"/>
      <c r="C624" s="457"/>
      <c r="D624" s="456"/>
      <c r="E624" s="172"/>
      <c r="F624" s="172"/>
      <c r="G624" s="117"/>
    </row>
    <row r="625" spans="1:7" ht="13.5" customHeight="1" x14ac:dyDescent="0.3">
      <c r="A625" s="118"/>
      <c r="B625" s="113"/>
      <c r="C625" s="457"/>
      <c r="D625" s="456"/>
      <c r="E625" s="172"/>
      <c r="F625" s="172"/>
      <c r="G625" s="117"/>
    </row>
    <row r="626" spans="1:7" ht="13.5" customHeight="1" x14ac:dyDescent="0.3">
      <c r="A626" s="118"/>
      <c r="B626" s="113"/>
      <c r="C626" s="457"/>
      <c r="D626" s="456"/>
      <c r="E626" s="172"/>
      <c r="F626" s="172"/>
      <c r="G626" s="117"/>
    </row>
    <row r="627" spans="1:7" ht="13.5" customHeight="1" x14ac:dyDescent="0.3">
      <c r="A627" s="118"/>
      <c r="B627" s="113"/>
      <c r="C627" s="457"/>
      <c r="D627" s="456"/>
      <c r="E627" s="172"/>
      <c r="F627" s="172"/>
      <c r="G627" s="117"/>
    </row>
    <row r="628" spans="1:7" ht="13.5" customHeight="1" x14ac:dyDescent="0.3">
      <c r="A628" s="118"/>
      <c r="B628" s="113"/>
      <c r="C628" s="457"/>
      <c r="D628" s="456"/>
      <c r="E628" s="172"/>
      <c r="F628" s="172"/>
      <c r="G628" s="117"/>
    </row>
    <row r="629" spans="1:7" ht="13.5" customHeight="1" x14ac:dyDescent="0.3">
      <c r="A629" s="118"/>
      <c r="B629" s="113"/>
      <c r="C629" s="457"/>
      <c r="D629" s="456"/>
      <c r="E629" s="172"/>
      <c r="F629" s="172"/>
      <c r="G629" s="117"/>
    </row>
    <row r="630" spans="1:7" ht="13.5" customHeight="1" x14ac:dyDescent="0.3">
      <c r="A630" s="118"/>
      <c r="B630" s="113"/>
      <c r="C630" s="457"/>
      <c r="D630" s="456"/>
      <c r="E630" s="172"/>
      <c r="F630" s="172"/>
      <c r="G630" s="117"/>
    </row>
    <row r="631" spans="1:7" ht="13.5" customHeight="1" x14ac:dyDescent="0.3">
      <c r="A631" s="118"/>
      <c r="B631" s="113"/>
      <c r="C631" s="457"/>
      <c r="D631" s="456"/>
      <c r="E631" s="172"/>
      <c r="F631" s="172"/>
      <c r="G631" s="117"/>
    </row>
    <row r="632" spans="1:7" ht="13.5" customHeight="1" x14ac:dyDescent="0.3">
      <c r="A632" s="118"/>
      <c r="B632" s="113"/>
      <c r="C632" s="457"/>
      <c r="D632" s="456"/>
      <c r="E632" s="172"/>
      <c r="F632" s="172"/>
      <c r="G632" s="117"/>
    </row>
    <row r="633" spans="1:7" ht="13.5" customHeight="1" x14ac:dyDescent="0.3">
      <c r="A633" s="118"/>
      <c r="B633" s="113"/>
      <c r="C633" s="457"/>
      <c r="D633" s="456"/>
      <c r="E633" s="172"/>
      <c r="F633" s="172"/>
      <c r="G633" s="117"/>
    </row>
    <row r="634" spans="1:7" ht="13.5" customHeight="1" x14ac:dyDescent="0.3">
      <c r="A634" s="118"/>
      <c r="B634" s="113"/>
      <c r="C634" s="457"/>
      <c r="D634" s="456"/>
      <c r="E634" s="172"/>
      <c r="F634" s="172"/>
      <c r="G634" s="117"/>
    </row>
    <row r="635" spans="1:7" ht="13.5" customHeight="1" x14ac:dyDescent="0.3">
      <c r="A635" s="118"/>
      <c r="B635" s="113"/>
      <c r="C635" s="457"/>
      <c r="D635" s="456"/>
      <c r="E635" s="172"/>
      <c r="F635" s="172"/>
      <c r="G635" s="117"/>
    </row>
    <row r="636" spans="1:7" ht="13.5" customHeight="1" x14ac:dyDescent="0.3">
      <c r="A636" s="118"/>
      <c r="B636" s="113"/>
      <c r="C636" s="457"/>
      <c r="D636" s="456"/>
      <c r="E636" s="172"/>
      <c r="F636" s="172"/>
      <c r="G636" s="117"/>
    </row>
    <row r="637" spans="1:7" ht="13.5" customHeight="1" x14ac:dyDescent="0.3">
      <c r="A637" s="118"/>
      <c r="B637" s="113"/>
      <c r="C637" s="457"/>
      <c r="D637" s="456"/>
      <c r="E637" s="172"/>
      <c r="F637" s="172"/>
      <c r="G637" s="117"/>
    </row>
    <row r="638" spans="1:7" ht="13.5" customHeight="1" x14ac:dyDescent="0.3">
      <c r="A638" s="118"/>
      <c r="B638" s="113"/>
      <c r="C638" s="457"/>
      <c r="D638" s="456"/>
      <c r="E638" s="172"/>
      <c r="F638" s="172"/>
      <c r="G638" s="117"/>
    </row>
    <row r="639" spans="1:7" ht="13.5" customHeight="1" x14ac:dyDescent="0.3">
      <c r="A639" s="118"/>
      <c r="B639" s="113"/>
      <c r="C639" s="457"/>
      <c r="D639" s="456"/>
      <c r="E639" s="172"/>
      <c r="F639" s="172"/>
      <c r="G639" s="117"/>
    </row>
    <row r="640" spans="1:7" ht="13.5" customHeight="1" x14ac:dyDescent="0.3">
      <c r="A640" s="118"/>
      <c r="B640" s="113"/>
      <c r="C640" s="457"/>
      <c r="D640" s="456"/>
      <c r="E640" s="172"/>
      <c r="F640" s="172"/>
      <c r="G640" s="117"/>
    </row>
    <row r="641" spans="1:7" ht="13.5" customHeight="1" x14ac:dyDescent="0.3">
      <c r="A641" s="118"/>
      <c r="B641" s="113"/>
      <c r="C641" s="457"/>
      <c r="D641" s="456"/>
      <c r="E641" s="172"/>
      <c r="F641" s="172"/>
      <c r="G641" s="117"/>
    </row>
    <row r="642" spans="1:7" ht="13.5" customHeight="1" x14ac:dyDescent="0.3">
      <c r="A642" s="118"/>
      <c r="B642" s="113"/>
      <c r="C642" s="457"/>
      <c r="D642" s="456"/>
      <c r="E642" s="172"/>
      <c r="F642" s="172"/>
      <c r="G642" s="117"/>
    </row>
    <row r="643" spans="1:7" ht="13.5" customHeight="1" x14ac:dyDescent="0.3">
      <c r="A643" s="118"/>
      <c r="B643" s="113"/>
      <c r="C643" s="457"/>
      <c r="D643" s="456"/>
      <c r="E643" s="172"/>
      <c r="F643" s="172"/>
      <c r="G643" s="117"/>
    </row>
    <row r="644" spans="1:7" ht="13.5" customHeight="1" x14ac:dyDescent="0.3">
      <c r="A644" s="118"/>
      <c r="B644" s="113"/>
      <c r="C644" s="457"/>
      <c r="D644" s="456"/>
      <c r="E644" s="172"/>
      <c r="F644" s="172"/>
      <c r="G644" s="117"/>
    </row>
    <row r="645" spans="1:7" ht="13.5" customHeight="1" x14ac:dyDescent="0.3">
      <c r="A645" s="118"/>
      <c r="B645" s="113"/>
      <c r="C645" s="457"/>
      <c r="D645" s="456"/>
      <c r="E645" s="172"/>
      <c r="F645" s="172"/>
      <c r="G645" s="117"/>
    </row>
    <row r="646" spans="1:7" ht="13.5" customHeight="1" x14ac:dyDescent="0.3">
      <c r="A646" s="118"/>
      <c r="B646" s="113"/>
      <c r="C646" s="457"/>
      <c r="D646" s="456"/>
      <c r="E646" s="172"/>
      <c r="F646" s="172"/>
      <c r="G646" s="117"/>
    </row>
    <row r="647" spans="1:7" ht="13.5" customHeight="1" x14ac:dyDescent="0.3">
      <c r="A647" s="118"/>
      <c r="B647" s="113"/>
      <c r="C647" s="457"/>
      <c r="D647" s="456"/>
      <c r="E647" s="172"/>
      <c r="F647" s="172"/>
      <c r="G647" s="117"/>
    </row>
    <row r="648" spans="1:7" ht="13.5" customHeight="1" x14ac:dyDescent="0.3">
      <c r="A648" s="118"/>
      <c r="B648" s="113"/>
      <c r="C648" s="457"/>
      <c r="D648" s="456"/>
      <c r="E648" s="172"/>
      <c r="F648" s="172"/>
      <c r="G648" s="117"/>
    </row>
    <row r="649" spans="1:7" ht="13.5" customHeight="1" x14ac:dyDescent="0.3">
      <c r="A649" s="118"/>
      <c r="B649" s="113"/>
      <c r="C649" s="457"/>
      <c r="D649" s="456"/>
      <c r="E649" s="172"/>
      <c r="F649" s="172"/>
      <c r="G649" s="117"/>
    </row>
    <row r="650" spans="1:7" ht="13.5" customHeight="1" x14ac:dyDescent="0.3">
      <c r="A650" s="118"/>
      <c r="B650" s="113"/>
      <c r="C650" s="457"/>
      <c r="D650" s="456"/>
      <c r="E650" s="172"/>
      <c r="F650" s="172"/>
      <c r="G650" s="117"/>
    </row>
    <row r="651" spans="1:7" ht="13.5" customHeight="1" x14ac:dyDescent="0.3">
      <c r="A651" s="118"/>
      <c r="B651" s="113"/>
      <c r="C651" s="457"/>
      <c r="D651" s="456"/>
      <c r="E651" s="172"/>
      <c r="F651" s="172"/>
      <c r="G651" s="117"/>
    </row>
    <row r="652" spans="1:7" ht="13.5" customHeight="1" x14ac:dyDescent="0.3">
      <c r="A652" s="118"/>
      <c r="B652" s="113"/>
      <c r="C652" s="457"/>
      <c r="D652" s="456"/>
      <c r="E652" s="172"/>
      <c r="F652" s="172"/>
      <c r="G652" s="117"/>
    </row>
    <row r="653" spans="1:7" ht="13.5" customHeight="1" x14ac:dyDescent="0.3">
      <c r="A653" s="118"/>
      <c r="B653" s="113"/>
      <c r="C653" s="457"/>
      <c r="D653" s="456"/>
      <c r="E653" s="172"/>
      <c r="F653" s="172"/>
      <c r="G653" s="117"/>
    </row>
    <row r="654" spans="1:7" ht="13.5" customHeight="1" x14ac:dyDescent="0.3">
      <c r="A654" s="118"/>
      <c r="B654" s="113"/>
      <c r="C654" s="457"/>
      <c r="D654" s="456"/>
      <c r="E654" s="172"/>
      <c r="F654" s="172"/>
      <c r="G654" s="117"/>
    </row>
    <row r="655" spans="1:7" ht="13.5" customHeight="1" x14ac:dyDescent="0.3">
      <c r="A655" s="118"/>
      <c r="B655" s="113"/>
      <c r="C655" s="457"/>
      <c r="D655" s="456"/>
      <c r="E655" s="172"/>
      <c r="F655" s="172"/>
      <c r="G655" s="117"/>
    </row>
    <row r="656" spans="1:7" ht="13.5" customHeight="1" x14ac:dyDescent="0.3">
      <c r="A656" s="118"/>
      <c r="B656" s="113"/>
      <c r="C656" s="457"/>
      <c r="D656" s="456"/>
      <c r="E656" s="172"/>
      <c r="F656" s="172"/>
      <c r="G656" s="117"/>
    </row>
    <row r="657" spans="1:7" ht="13.5" customHeight="1" x14ac:dyDescent="0.3">
      <c r="A657" s="118"/>
      <c r="B657" s="113"/>
      <c r="C657" s="457"/>
      <c r="D657" s="456"/>
      <c r="E657" s="172"/>
      <c r="F657" s="172"/>
      <c r="G657" s="117"/>
    </row>
    <row r="658" spans="1:7" ht="13.5" customHeight="1" x14ac:dyDescent="0.3">
      <c r="A658" s="118"/>
      <c r="B658" s="113"/>
      <c r="C658" s="457"/>
      <c r="D658" s="456"/>
      <c r="E658" s="172"/>
      <c r="F658" s="172"/>
      <c r="G658" s="117"/>
    </row>
    <row r="659" spans="1:7" ht="13.5" customHeight="1" x14ac:dyDescent="0.3">
      <c r="A659" s="118"/>
      <c r="B659" s="113"/>
      <c r="C659" s="457"/>
      <c r="D659" s="456"/>
      <c r="E659" s="172"/>
      <c r="F659" s="172"/>
      <c r="G659" s="117"/>
    </row>
    <row r="660" spans="1:7" ht="13.5" customHeight="1" x14ac:dyDescent="0.25">
      <c r="A660" s="90"/>
      <c r="B660" s="43"/>
      <c r="C660" s="303"/>
      <c r="D660" s="43"/>
      <c r="E660" s="43"/>
      <c r="F660" s="43"/>
      <c r="G660" s="310"/>
    </row>
    <row r="661" spans="1:7" ht="13.5" customHeight="1" x14ac:dyDescent="0.25">
      <c r="A661" s="90"/>
      <c r="B661" s="43"/>
      <c r="C661" s="303"/>
      <c r="D661" s="43"/>
      <c r="E661" s="43"/>
      <c r="F661" s="43"/>
      <c r="G661" s="310"/>
    </row>
    <row r="662" spans="1:7" ht="13.5" customHeight="1" x14ac:dyDescent="0.25">
      <c r="A662" s="90"/>
      <c r="B662" s="43"/>
      <c r="C662" s="303"/>
      <c r="D662" s="43"/>
      <c r="E662" s="43"/>
      <c r="F662" s="43"/>
      <c r="G662" s="310"/>
    </row>
    <row r="663" spans="1:7" ht="13.5" customHeight="1" x14ac:dyDescent="0.25">
      <c r="A663" s="90"/>
      <c r="B663" s="43"/>
      <c r="C663" s="303"/>
      <c r="D663" s="43"/>
      <c r="E663" s="43"/>
      <c r="F663" s="43"/>
      <c r="G663" s="310"/>
    </row>
    <row r="664" spans="1:7" ht="13.5" customHeight="1" x14ac:dyDescent="0.25">
      <c r="A664" s="90"/>
      <c r="B664" s="43"/>
      <c r="C664" s="303"/>
      <c r="D664" s="43"/>
      <c r="E664" s="43"/>
      <c r="F664" s="43"/>
      <c r="G664" s="310"/>
    </row>
    <row r="665" spans="1:7" ht="13.5" customHeight="1" x14ac:dyDescent="0.25">
      <c r="A665" s="90"/>
      <c r="B665" s="43"/>
      <c r="C665" s="303"/>
      <c r="D665" s="43"/>
      <c r="E665" s="43"/>
      <c r="F665" s="43"/>
      <c r="G665" s="310"/>
    </row>
    <row r="666" spans="1:7" ht="13.5" customHeight="1" x14ac:dyDescent="0.25">
      <c r="A666" s="90"/>
      <c r="B666" s="43"/>
      <c r="C666" s="303"/>
      <c r="D666" s="43"/>
      <c r="E666" s="43"/>
      <c r="F666" s="43"/>
      <c r="G666" s="310"/>
    </row>
    <row r="667" spans="1:7" ht="13.5" customHeight="1" x14ac:dyDescent="0.25">
      <c r="A667" s="90"/>
      <c r="B667" s="43"/>
      <c r="C667" s="303"/>
      <c r="D667" s="43"/>
      <c r="E667" s="43"/>
      <c r="F667" s="43"/>
      <c r="G667" s="310"/>
    </row>
    <row r="668" spans="1:7" ht="13.5" customHeight="1" x14ac:dyDescent="0.25">
      <c r="A668" s="90"/>
      <c r="B668" s="43"/>
      <c r="C668" s="303"/>
      <c r="D668" s="43"/>
      <c r="E668" s="43"/>
      <c r="F668" s="43"/>
      <c r="G668" s="310"/>
    </row>
    <row r="669" spans="1:7" ht="13.5" customHeight="1" x14ac:dyDescent="0.25">
      <c r="A669" s="90"/>
      <c r="B669" s="43"/>
      <c r="C669" s="303"/>
      <c r="D669" s="43"/>
      <c r="E669" s="43"/>
      <c r="F669" s="43"/>
      <c r="G669" s="310"/>
    </row>
    <row r="670" spans="1:7" ht="13.5" customHeight="1" thickBot="1" x14ac:dyDescent="0.3">
      <c r="A670" s="281"/>
      <c r="B670" s="45"/>
      <c r="C670" s="355"/>
      <c r="D670" s="45"/>
      <c r="E670" s="45"/>
      <c r="F670" s="45"/>
      <c r="G670" s="469"/>
    </row>
    <row r="671" spans="1:7" ht="13.5" customHeight="1" x14ac:dyDescent="0.25">
      <c r="A671" s="78"/>
      <c r="B671" s="322"/>
      <c r="C671" s="323"/>
      <c r="D671" s="324"/>
      <c r="E671" s="324"/>
      <c r="F671" s="324"/>
      <c r="G671" s="325"/>
    </row>
    <row r="672" spans="1:7" ht="13.5" customHeight="1" x14ac:dyDescent="0.3">
      <c r="A672" s="85" t="s">
        <v>7</v>
      </c>
      <c r="B672" s="345"/>
      <c r="C672" s="346"/>
      <c r="D672" s="43"/>
      <c r="E672" s="43"/>
      <c r="F672" s="43"/>
      <c r="G672" s="468">
        <f>SUM(G586:G669)</f>
        <v>0</v>
      </c>
    </row>
    <row r="673" spans="1:7" ht="13.5" customHeight="1" thickBot="1" x14ac:dyDescent="0.3">
      <c r="A673" s="80"/>
      <c r="B673" s="329"/>
      <c r="C673" s="330"/>
      <c r="D673" s="45"/>
      <c r="E673" s="45"/>
      <c r="F673" s="45"/>
      <c r="G673" s="469"/>
    </row>
    <row r="674" spans="1:7" ht="13.5" customHeight="1" x14ac:dyDescent="0.25">
      <c r="A674" s="276"/>
      <c r="B674" s="93"/>
      <c r="C674" s="347"/>
      <c r="D674" s="93"/>
      <c r="E674" s="93"/>
      <c r="F674" s="93"/>
      <c r="G674" s="22"/>
    </row>
    <row r="675" spans="1:7" ht="13.5" customHeight="1" thickBot="1" x14ac:dyDescent="0.3">
      <c r="A675" s="276"/>
      <c r="B675" s="93"/>
      <c r="C675" s="347"/>
      <c r="D675" s="93"/>
      <c r="E675" s="93"/>
      <c r="F675" s="93"/>
      <c r="G675" s="22"/>
    </row>
    <row r="676" spans="1:7" ht="13.5" customHeight="1" thickBot="1" x14ac:dyDescent="0.35">
      <c r="A676" s="61"/>
      <c r="B676" s="333"/>
      <c r="C676" s="350"/>
      <c r="D676" s="331"/>
      <c r="E676" s="333"/>
      <c r="F676" s="491" t="s">
        <v>16</v>
      </c>
      <c r="G676" s="492"/>
    </row>
    <row r="677" spans="1:7" ht="13.5" customHeight="1" thickBot="1" x14ac:dyDescent="0.35">
      <c r="A677" s="91" t="s">
        <v>0</v>
      </c>
      <c r="B677" s="351" t="s">
        <v>9</v>
      </c>
      <c r="C677" s="352" t="s">
        <v>1</v>
      </c>
      <c r="D677" s="336" t="s">
        <v>2</v>
      </c>
      <c r="E677" s="353" t="s">
        <v>3</v>
      </c>
      <c r="F677" s="351" t="s">
        <v>4</v>
      </c>
      <c r="G677" s="470" t="s">
        <v>5</v>
      </c>
    </row>
    <row r="678" spans="1:7" ht="13.5" customHeight="1" x14ac:dyDescent="0.25">
      <c r="A678" s="279"/>
      <c r="B678" s="324"/>
      <c r="C678" s="354"/>
      <c r="D678" s="43"/>
      <c r="E678" s="324"/>
      <c r="F678" s="324"/>
      <c r="G678" s="325"/>
    </row>
    <row r="679" spans="1:7" ht="13.5" customHeight="1" x14ac:dyDescent="0.25">
      <c r="A679" s="438">
        <v>3300</v>
      </c>
      <c r="B679" s="225"/>
      <c r="C679" s="400" t="s">
        <v>207</v>
      </c>
      <c r="D679" s="226"/>
      <c r="E679" s="227"/>
      <c r="F679" s="172"/>
      <c r="G679" s="235"/>
    </row>
    <row r="680" spans="1:7" ht="13.5" customHeight="1" x14ac:dyDescent="0.3">
      <c r="A680" s="407"/>
      <c r="B680" s="43"/>
      <c r="C680" s="408"/>
      <c r="D680" s="409"/>
      <c r="E680" s="43"/>
      <c r="F680" s="43"/>
      <c r="G680" s="310"/>
    </row>
    <row r="681" spans="1:7" ht="13.5" customHeight="1" x14ac:dyDescent="0.3">
      <c r="A681" s="407" t="s">
        <v>222</v>
      </c>
      <c r="B681" s="43"/>
      <c r="C681" s="435" t="s">
        <v>208</v>
      </c>
      <c r="D681" s="409"/>
      <c r="E681" s="43"/>
      <c r="F681" s="43"/>
      <c r="G681" s="310"/>
    </row>
    <row r="682" spans="1:7" ht="13.5" customHeight="1" x14ac:dyDescent="0.25">
      <c r="A682" s="418"/>
      <c r="B682" s="43"/>
      <c r="C682" s="421"/>
      <c r="D682" s="409"/>
      <c r="E682" s="43"/>
      <c r="F682" s="43"/>
      <c r="G682" s="310"/>
    </row>
    <row r="683" spans="1:7" ht="13.5" customHeight="1" x14ac:dyDescent="0.3">
      <c r="A683" s="407"/>
      <c r="B683" s="43"/>
      <c r="C683" s="436" t="s">
        <v>209</v>
      </c>
      <c r="D683" s="414" t="s">
        <v>38</v>
      </c>
      <c r="E683" s="43">
        <f>5712*0.6</f>
        <v>3427.2</v>
      </c>
      <c r="F683" s="43"/>
      <c r="G683" s="310">
        <f>E683*F683</f>
        <v>0</v>
      </c>
    </row>
    <row r="684" spans="1:7" ht="13.5" customHeight="1" x14ac:dyDescent="0.25">
      <c r="A684" s="418"/>
      <c r="B684" s="43"/>
      <c r="C684" s="422"/>
      <c r="D684" s="401"/>
      <c r="E684" s="43"/>
      <c r="F684" s="43"/>
      <c r="G684" s="310"/>
    </row>
    <row r="685" spans="1:7" ht="13.5" customHeight="1" x14ac:dyDescent="0.3">
      <c r="A685" s="423"/>
      <c r="B685" s="43"/>
      <c r="C685" s="424" t="s">
        <v>210</v>
      </c>
      <c r="D685" s="410" t="s">
        <v>38</v>
      </c>
      <c r="E685" s="43">
        <f>E683*25%</f>
        <v>856.8</v>
      </c>
      <c r="F685" s="43"/>
      <c r="G685" s="310">
        <f>E685*F685</f>
        <v>0</v>
      </c>
    </row>
    <row r="686" spans="1:7" ht="13.5" customHeight="1" x14ac:dyDescent="0.25">
      <c r="A686" s="425"/>
      <c r="B686" s="43"/>
      <c r="C686" s="426"/>
      <c r="D686" s="412"/>
      <c r="E686" s="43"/>
      <c r="F686" s="43"/>
      <c r="G686" s="310"/>
    </row>
    <row r="687" spans="1:7" ht="13.5" customHeight="1" x14ac:dyDescent="0.25">
      <c r="A687" s="399"/>
      <c r="B687" s="43"/>
      <c r="C687" s="427" t="s">
        <v>211</v>
      </c>
      <c r="D687" s="409" t="s">
        <v>38</v>
      </c>
      <c r="E687" s="43">
        <f>E683*5%</f>
        <v>171.36</v>
      </c>
      <c r="F687" s="43"/>
      <c r="G687" s="310">
        <f>E687*F687</f>
        <v>0</v>
      </c>
    </row>
    <row r="688" spans="1:7" ht="13.5" customHeight="1" x14ac:dyDescent="0.3">
      <c r="A688" s="403"/>
      <c r="B688" s="43"/>
      <c r="C688" s="419"/>
      <c r="D688" s="440"/>
      <c r="E688" s="43"/>
      <c r="F688" s="43"/>
      <c r="G688" s="310"/>
    </row>
    <row r="689" spans="1:7" ht="13.5" customHeight="1" x14ac:dyDescent="0.3">
      <c r="A689" s="407"/>
      <c r="B689" s="43"/>
      <c r="C689" s="408" t="s">
        <v>212</v>
      </c>
      <c r="D689" s="409" t="s">
        <v>38</v>
      </c>
      <c r="E689" s="43">
        <f>E683*5%</f>
        <v>171.36</v>
      </c>
      <c r="F689" s="43"/>
      <c r="G689" s="310">
        <f>E689*F689</f>
        <v>0</v>
      </c>
    </row>
    <row r="690" spans="1:7" ht="13.5" customHeight="1" x14ac:dyDescent="0.3">
      <c r="A690" s="407"/>
      <c r="B690" s="43"/>
      <c r="C690" s="408"/>
      <c r="D690" s="409"/>
      <c r="E690" s="43"/>
      <c r="F690" s="43"/>
      <c r="G690" s="310"/>
    </row>
    <row r="691" spans="1:7" ht="13.5" customHeight="1" x14ac:dyDescent="0.3">
      <c r="A691" s="407" t="s">
        <v>223</v>
      </c>
      <c r="B691" s="43"/>
      <c r="C691" s="408" t="s">
        <v>213</v>
      </c>
      <c r="D691" s="409"/>
      <c r="E691" s="43"/>
      <c r="F691" s="43"/>
      <c r="G691" s="310"/>
    </row>
    <row r="692" spans="1:7" ht="13.5" customHeight="1" x14ac:dyDescent="0.3">
      <c r="A692" s="407"/>
      <c r="B692" s="43"/>
      <c r="C692" s="429"/>
      <c r="D692" s="409"/>
      <c r="E692" s="43"/>
      <c r="F692" s="43"/>
      <c r="G692" s="310"/>
    </row>
    <row r="693" spans="1:7" ht="13.5" customHeight="1" x14ac:dyDescent="0.25">
      <c r="A693" s="399"/>
      <c r="B693" s="43"/>
      <c r="C693" s="400" t="s">
        <v>214</v>
      </c>
      <c r="D693" s="401"/>
      <c r="E693" s="43"/>
      <c r="F693" s="43"/>
      <c r="G693" s="310"/>
    </row>
    <row r="694" spans="1:7" ht="13.5" customHeight="1" x14ac:dyDescent="0.3">
      <c r="A694" s="407"/>
      <c r="B694" s="43"/>
      <c r="C694" s="408"/>
      <c r="D694" s="409"/>
      <c r="E694" s="43"/>
      <c r="F694" s="43"/>
      <c r="G694" s="310"/>
    </row>
    <row r="695" spans="1:7" ht="13.5" customHeight="1" x14ac:dyDescent="0.25">
      <c r="A695" s="418"/>
      <c r="B695" s="43"/>
      <c r="C695" s="408" t="s">
        <v>215</v>
      </c>
      <c r="D695" s="409" t="s">
        <v>38</v>
      </c>
      <c r="E695" s="43">
        <f>5712*0.2</f>
        <v>1142.4000000000001</v>
      </c>
      <c r="F695" s="43"/>
      <c r="G695" s="310">
        <f>E695*F695</f>
        <v>0</v>
      </c>
    </row>
    <row r="696" spans="1:7" ht="13.5" customHeight="1" x14ac:dyDescent="0.25">
      <c r="A696" s="418"/>
      <c r="B696" s="43"/>
      <c r="C696" s="408"/>
      <c r="D696" s="409"/>
      <c r="E696" s="43"/>
      <c r="F696" s="43"/>
      <c r="G696" s="310"/>
    </row>
    <row r="697" spans="1:7" ht="13.5" customHeight="1" x14ac:dyDescent="0.3">
      <c r="A697" s="407" t="s">
        <v>193</v>
      </c>
      <c r="B697" s="43"/>
      <c r="C697" s="408" t="s">
        <v>216</v>
      </c>
      <c r="D697" s="409"/>
      <c r="E697" s="43"/>
      <c r="F697" s="43"/>
      <c r="G697" s="310"/>
    </row>
    <row r="698" spans="1:7" ht="13.5" customHeight="1" x14ac:dyDescent="0.3">
      <c r="A698" s="407"/>
      <c r="B698" s="43"/>
      <c r="C698" s="408"/>
      <c r="D698" s="439"/>
      <c r="E698" s="43"/>
      <c r="F698" s="43"/>
      <c r="G698" s="310"/>
    </row>
    <row r="699" spans="1:7" ht="13.5" customHeight="1" x14ac:dyDescent="0.3">
      <c r="A699" s="407"/>
      <c r="B699" s="43"/>
      <c r="C699" s="408" t="s">
        <v>217</v>
      </c>
      <c r="D699" s="439" t="s">
        <v>38</v>
      </c>
      <c r="E699" s="43">
        <v>1056</v>
      </c>
      <c r="F699" s="43"/>
      <c r="G699" s="310">
        <f>E699*F699</f>
        <v>0</v>
      </c>
    </row>
    <row r="700" spans="1:7" ht="13.5" customHeight="1" x14ac:dyDescent="0.3">
      <c r="A700" s="407"/>
      <c r="B700" s="43"/>
      <c r="C700" s="408"/>
      <c r="D700" s="409"/>
      <c r="E700" s="43"/>
      <c r="F700" s="43"/>
      <c r="G700" s="310"/>
    </row>
    <row r="701" spans="1:7" ht="13.5" customHeight="1" x14ac:dyDescent="0.25">
      <c r="A701" s="418" t="s">
        <v>224</v>
      </c>
      <c r="B701" s="43"/>
      <c r="C701" s="408" t="s">
        <v>218</v>
      </c>
      <c r="D701" s="409"/>
      <c r="E701" s="43"/>
      <c r="F701" s="43"/>
      <c r="G701" s="310"/>
    </row>
    <row r="702" spans="1:7" ht="13.5" customHeight="1" x14ac:dyDescent="0.25">
      <c r="A702" s="418"/>
      <c r="B702" s="43"/>
      <c r="C702" s="435"/>
      <c r="D702" s="409"/>
      <c r="E702" s="43"/>
      <c r="F702" s="43"/>
      <c r="G702" s="310"/>
    </row>
    <row r="703" spans="1:7" ht="13.5" customHeight="1" x14ac:dyDescent="0.3">
      <c r="A703" s="407"/>
      <c r="B703" s="43"/>
      <c r="C703" s="408" t="s">
        <v>219</v>
      </c>
      <c r="D703" s="409" t="s">
        <v>38</v>
      </c>
      <c r="E703" s="43">
        <f>E699</f>
        <v>1056</v>
      </c>
      <c r="F703" s="43"/>
      <c r="G703" s="310">
        <f>E703*F703</f>
        <v>0</v>
      </c>
    </row>
    <row r="704" spans="1:7" ht="13.5" customHeight="1" x14ac:dyDescent="0.25">
      <c r="A704" s="418"/>
      <c r="B704" s="43"/>
      <c r="C704" s="435"/>
      <c r="D704" s="409"/>
      <c r="E704" s="43"/>
      <c r="F704" s="43"/>
      <c r="G704" s="310"/>
    </row>
    <row r="705" spans="1:7" ht="13.5" customHeight="1" x14ac:dyDescent="0.25">
      <c r="A705" s="418"/>
      <c r="B705" s="43"/>
      <c r="C705" s="435" t="s">
        <v>220</v>
      </c>
      <c r="D705" s="409" t="s">
        <v>38</v>
      </c>
      <c r="E705" s="43"/>
      <c r="F705" s="43"/>
      <c r="G705" s="310" t="s">
        <v>226</v>
      </c>
    </row>
    <row r="706" spans="1:7" ht="13.5" customHeight="1" x14ac:dyDescent="0.25">
      <c r="A706" s="418"/>
      <c r="B706" s="43"/>
      <c r="C706" s="435"/>
      <c r="D706" s="409"/>
      <c r="E706" s="43"/>
      <c r="F706" s="43"/>
      <c r="G706" s="310"/>
    </row>
    <row r="707" spans="1:7" ht="13.5" customHeight="1" x14ac:dyDescent="0.25">
      <c r="A707" s="399"/>
      <c r="B707" s="43"/>
      <c r="C707" s="400"/>
      <c r="D707" s="401"/>
      <c r="E707" s="43"/>
      <c r="F707" s="43"/>
      <c r="G707" s="310"/>
    </row>
    <row r="708" spans="1:7" ht="13.5" customHeight="1" x14ac:dyDescent="0.3">
      <c r="A708" s="407"/>
      <c r="B708" s="43"/>
      <c r="C708" s="408"/>
      <c r="D708" s="409"/>
      <c r="E708" s="43"/>
      <c r="F708" s="43"/>
      <c r="G708" s="310"/>
    </row>
    <row r="709" spans="1:7" ht="13.5" customHeight="1" x14ac:dyDescent="0.25">
      <c r="A709" s="437" t="s">
        <v>225</v>
      </c>
      <c r="B709" s="43"/>
      <c r="C709" s="437" t="s">
        <v>221</v>
      </c>
      <c r="D709" s="441" t="s">
        <v>38</v>
      </c>
      <c r="E709" s="43">
        <f>E683</f>
        <v>3427.2</v>
      </c>
      <c r="F709" s="43"/>
      <c r="G709" s="310">
        <f>E709*F709</f>
        <v>0</v>
      </c>
    </row>
    <row r="710" spans="1:7" ht="13.5" customHeight="1" x14ac:dyDescent="0.25">
      <c r="A710" s="90"/>
      <c r="B710" s="43"/>
      <c r="C710" s="303"/>
      <c r="D710" s="43"/>
      <c r="E710" s="43"/>
      <c r="F710" s="43"/>
      <c r="G710" s="310"/>
    </row>
    <row r="711" spans="1:7" ht="13.5" customHeight="1" x14ac:dyDescent="0.25">
      <c r="A711" s="90"/>
      <c r="B711" s="43"/>
      <c r="C711" s="303"/>
      <c r="D711" s="43"/>
      <c r="E711" s="43"/>
      <c r="F711" s="43"/>
      <c r="G711" s="310"/>
    </row>
    <row r="712" spans="1:7" ht="13.5" customHeight="1" x14ac:dyDescent="0.25">
      <c r="A712" s="90"/>
      <c r="B712" s="43"/>
      <c r="C712" s="303"/>
      <c r="D712" s="43"/>
      <c r="E712" s="43"/>
      <c r="F712" s="43"/>
      <c r="G712" s="310"/>
    </row>
    <row r="713" spans="1:7" ht="13.5" customHeight="1" x14ac:dyDescent="0.25">
      <c r="A713" s="90"/>
      <c r="B713" s="43"/>
      <c r="C713" s="303"/>
      <c r="D713" s="43"/>
      <c r="E713" s="43"/>
      <c r="F713" s="43"/>
      <c r="G713" s="310"/>
    </row>
    <row r="714" spans="1:7" ht="13.5" customHeight="1" x14ac:dyDescent="0.25">
      <c r="A714" s="90"/>
      <c r="B714" s="43"/>
      <c r="C714" s="303"/>
      <c r="D714" s="43"/>
      <c r="E714" s="43"/>
      <c r="F714" s="43"/>
      <c r="G714" s="310"/>
    </row>
    <row r="715" spans="1:7" ht="13.5" customHeight="1" x14ac:dyDescent="0.25">
      <c r="A715" s="90"/>
      <c r="B715" s="43"/>
      <c r="C715" s="303"/>
      <c r="D715" s="43"/>
      <c r="E715" s="43"/>
      <c r="F715" s="43"/>
      <c r="G715" s="310"/>
    </row>
    <row r="716" spans="1:7" ht="13.5" customHeight="1" x14ac:dyDescent="0.25">
      <c r="A716" s="90"/>
      <c r="B716" s="43"/>
      <c r="C716" s="303"/>
      <c r="D716" s="43"/>
      <c r="E716" s="43"/>
      <c r="F716" s="43"/>
      <c r="G716" s="310"/>
    </row>
    <row r="717" spans="1:7" ht="13.5" customHeight="1" x14ac:dyDescent="0.25">
      <c r="A717" s="90"/>
      <c r="B717" s="43"/>
      <c r="C717" s="303"/>
      <c r="D717" s="43"/>
      <c r="E717" s="43"/>
      <c r="F717" s="43"/>
      <c r="G717" s="310"/>
    </row>
    <row r="718" spans="1:7" ht="13.5" customHeight="1" x14ac:dyDescent="0.25">
      <c r="A718" s="90"/>
      <c r="B718" s="43"/>
      <c r="C718" s="303"/>
      <c r="D718" s="43"/>
      <c r="E718" s="43"/>
      <c r="F718" s="43"/>
      <c r="G718" s="310"/>
    </row>
    <row r="719" spans="1:7" ht="13.5" customHeight="1" x14ac:dyDescent="0.25">
      <c r="A719" s="90"/>
      <c r="B719" s="43"/>
      <c r="C719" s="303"/>
      <c r="D719" s="43"/>
      <c r="E719" s="43"/>
      <c r="F719" s="43"/>
      <c r="G719" s="310"/>
    </row>
    <row r="720" spans="1:7" ht="13.5" customHeight="1" x14ac:dyDescent="0.25">
      <c r="A720" s="90"/>
      <c r="B720" s="43"/>
      <c r="C720" s="303"/>
      <c r="D720" s="43"/>
      <c r="E720" s="43"/>
      <c r="F720" s="43"/>
      <c r="G720" s="310"/>
    </row>
    <row r="721" spans="1:7" ht="13.5" customHeight="1" x14ac:dyDescent="0.25">
      <c r="A721" s="90"/>
      <c r="B721" s="43"/>
      <c r="C721" s="303"/>
      <c r="D721" s="43"/>
      <c r="E721" s="43"/>
      <c r="F721" s="43"/>
      <c r="G721" s="310"/>
    </row>
    <row r="722" spans="1:7" ht="13.5" customHeight="1" x14ac:dyDescent="0.25">
      <c r="A722" s="90"/>
      <c r="B722" s="43"/>
      <c r="C722" s="303"/>
      <c r="D722" s="43"/>
      <c r="E722" s="43"/>
      <c r="F722" s="43"/>
      <c r="G722" s="310"/>
    </row>
    <row r="723" spans="1:7" ht="13.5" customHeight="1" x14ac:dyDescent="0.25">
      <c r="A723" s="90"/>
      <c r="B723" s="43"/>
      <c r="C723" s="303"/>
      <c r="D723" s="43"/>
      <c r="E723" s="43"/>
      <c r="F723" s="43"/>
      <c r="G723" s="310"/>
    </row>
    <row r="724" spans="1:7" ht="13.5" customHeight="1" x14ac:dyDescent="0.25">
      <c r="A724" s="90"/>
      <c r="B724" s="43"/>
      <c r="C724" s="303"/>
      <c r="D724" s="43"/>
      <c r="E724" s="43"/>
      <c r="F724" s="43"/>
      <c r="G724" s="310"/>
    </row>
    <row r="725" spans="1:7" ht="13.5" customHeight="1" x14ac:dyDescent="0.25">
      <c r="A725" s="90"/>
      <c r="B725" s="43"/>
      <c r="C725" s="303"/>
      <c r="D725" s="43"/>
      <c r="E725" s="43"/>
      <c r="F725" s="43"/>
      <c r="G725" s="310"/>
    </row>
    <row r="726" spans="1:7" ht="13.5" customHeight="1" x14ac:dyDescent="0.25">
      <c r="A726" s="90"/>
      <c r="B726" s="43"/>
      <c r="C726" s="303"/>
      <c r="D726" s="43"/>
      <c r="E726" s="43"/>
      <c r="F726" s="43"/>
      <c r="G726" s="310"/>
    </row>
    <row r="727" spans="1:7" ht="13.5" customHeight="1" x14ac:dyDescent="0.25">
      <c r="A727" s="90"/>
      <c r="B727" s="43"/>
      <c r="C727" s="303"/>
      <c r="D727" s="43"/>
      <c r="E727" s="43"/>
      <c r="F727" s="43"/>
      <c r="G727" s="310"/>
    </row>
    <row r="728" spans="1:7" ht="13.5" customHeight="1" x14ac:dyDescent="0.25">
      <c r="A728" s="90"/>
      <c r="B728" s="43"/>
      <c r="C728" s="303"/>
      <c r="D728" s="43"/>
      <c r="E728" s="43"/>
      <c r="F728" s="43"/>
      <c r="G728" s="310"/>
    </row>
    <row r="729" spans="1:7" ht="13.5" customHeight="1" x14ac:dyDescent="0.25">
      <c r="A729" s="90"/>
      <c r="B729" s="43"/>
      <c r="C729" s="303"/>
      <c r="D729" s="43"/>
      <c r="E729" s="43"/>
      <c r="F729" s="43"/>
      <c r="G729" s="310"/>
    </row>
    <row r="730" spans="1:7" ht="13.5" customHeight="1" x14ac:dyDescent="0.25">
      <c r="A730" s="90"/>
      <c r="B730" s="43"/>
      <c r="C730" s="303"/>
      <c r="D730" s="43"/>
      <c r="E730" s="43"/>
      <c r="F730" s="43"/>
      <c r="G730" s="310"/>
    </row>
    <row r="731" spans="1:7" ht="13.5" customHeight="1" x14ac:dyDescent="0.25">
      <c r="A731" s="90"/>
      <c r="B731" s="43"/>
      <c r="C731" s="303"/>
      <c r="D731" s="43"/>
      <c r="E731" s="43"/>
      <c r="F731" s="43"/>
      <c r="G731" s="310"/>
    </row>
    <row r="732" spans="1:7" ht="13.5" customHeight="1" x14ac:dyDescent="0.25">
      <c r="A732" s="90"/>
      <c r="B732" s="43"/>
      <c r="C732" s="303"/>
      <c r="D732" s="43"/>
      <c r="E732" s="43"/>
      <c r="F732" s="43"/>
      <c r="G732" s="310"/>
    </row>
    <row r="733" spans="1:7" ht="13.5" customHeight="1" x14ac:dyDescent="0.25">
      <c r="A733" s="90"/>
      <c r="B733" s="43"/>
      <c r="C733" s="303"/>
      <c r="D733" s="43"/>
      <c r="E733" s="43"/>
      <c r="F733" s="43"/>
      <c r="G733" s="310"/>
    </row>
    <row r="734" spans="1:7" ht="13.5" customHeight="1" x14ac:dyDescent="0.25">
      <c r="A734" s="90"/>
      <c r="B734" s="43"/>
      <c r="C734" s="303"/>
      <c r="D734" s="43"/>
      <c r="E734" s="43"/>
      <c r="F734" s="43"/>
      <c r="G734" s="310"/>
    </row>
    <row r="735" spans="1:7" ht="13.5" customHeight="1" x14ac:dyDescent="0.25">
      <c r="A735" s="90"/>
      <c r="B735" s="43"/>
      <c r="C735" s="303"/>
      <c r="D735" s="43"/>
      <c r="E735" s="43"/>
      <c r="F735" s="43"/>
      <c r="G735" s="310"/>
    </row>
    <row r="736" spans="1:7" ht="13.5" customHeight="1" x14ac:dyDescent="0.25">
      <c r="A736" s="90"/>
      <c r="B736" s="43"/>
      <c r="C736" s="303"/>
      <c r="D736" s="43"/>
      <c r="E736" s="43"/>
      <c r="F736" s="43"/>
      <c r="G736" s="310"/>
    </row>
    <row r="737" spans="1:7" ht="13.5" customHeight="1" x14ac:dyDescent="0.25">
      <c r="A737" s="90"/>
      <c r="B737" s="43"/>
      <c r="C737" s="303"/>
      <c r="D737" s="43"/>
      <c r="E737" s="43"/>
      <c r="F737" s="43"/>
      <c r="G737" s="310"/>
    </row>
    <row r="738" spans="1:7" ht="13.5" customHeight="1" x14ac:dyDescent="0.25">
      <c r="A738" s="90"/>
      <c r="B738" s="43"/>
      <c r="C738" s="303"/>
      <c r="D738" s="43"/>
      <c r="E738" s="43"/>
      <c r="F738" s="43"/>
      <c r="G738" s="310"/>
    </row>
    <row r="739" spans="1:7" ht="13.5" customHeight="1" x14ac:dyDescent="0.25">
      <c r="A739" s="90"/>
      <c r="B739" s="43"/>
      <c r="C739" s="303"/>
      <c r="D739" s="43"/>
      <c r="E739" s="43"/>
      <c r="F739" s="43"/>
      <c r="G739" s="310"/>
    </row>
    <row r="740" spans="1:7" ht="13.5" customHeight="1" x14ac:dyDescent="0.25">
      <c r="A740" s="90"/>
      <c r="B740" s="43"/>
      <c r="C740" s="303"/>
      <c r="D740" s="43"/>
      <c r="E740" s="43"/>
      <c r="F740" s="43"/>
      <c r="G740" s="310"/>
    </row>
    <row r="741" spans="1:7" ht="13.5" customHeight="1" x14ac:dyDescent="0.25">
      <c r="A741" s="90"/>
      <c r="B741" s="43"/>
      <c r="C741" s="303"/>
      <c r="D741" s="43"/>
      <c r="E741" s="43"/>
      <c r="F741" s="43"/>
      <c r="G741" s="310"/>
    </row>
    <row r="742" spans="1:7" ht="13.5" customHeight="1" x14ac:dyDescent="0.25">
      <c r="A742" s="90"/>
      <c r="B742" s="43"/>
      <c r="C742" s="303"/>
      <c r="D742" s="43"/>
      <c r="E742" s="43"/>
      <c r="F742" s="43"/>
      <c r="G742" s="310"/>
    </row>
    <row r="743" spans="1:7" ht="13.5" customHeight="1" x14ac:dyDescent="0.25">
      <c r="A743" s="90"/>
      <c r="B743" s="43"/>
      <c r="C743" s="303"/>
      <c r="D743" s="43"/>
      <c r="E743" s="43"/>
      <c r="F743" s="43"/>
      <c r="G743" s="310"/>
    </row>
    <row r="744" spans="1:7" ht="13.5" customHeight="1" x14ac:dyDescent="0.25">
      <c r="A744" s="90"/>
      <c r="B744" s="43"/>
      <c r="C744" s="303"/>
      <c r="D744" s="43"/>
      <c r="E744" s="43"/>
      <c r="F744" s="43"/>
      <c r="G744" s="310"/>
    </row>
    <row r="745" spans="1:7" ht="13.5" customHeight="1" x14ac:dyDescent="0.25">
      <c r="A745" s="90"/>
      <c r="B745" s="43"/>
      <c r="C745" s="303"/>
      <c r="D745" s="43"/>
      <c r="E745" s="43"/>
      <c r="F745" s="43"/>
      <c r="G745" s="310"/>
    </row>
    <row r="746" spans="1:7" ht="13.5" customHeight="1" x14ac:dyDescent="0.25">
      <c r="A746" s="90"/>
      <c r="B746" s="43"/>
      <c r="C746" s="303"/>
      <c r="D746" s="43"/>
      <c r="E746" s="43"/>
      <c r="F746" s="43"/>
      <c r="G746" s="310"/>
    </row>
    <row r="747" spans="1:7" ht="13.5" customHeight="1" x14ac:dyDescent="0.25">
      <c r="A747" s="90"/>
      <c r="B747" s="43"/>
      <c r="C747" s="303"/>
      <c r="D747" s="43"/>
      <c r="E747" s="43"/>
      <c r="F747" s="43"/>
      <c r="G747" s="310"/>
    </row>
    <row r="748" spans="1:7" ht="13.5" customHeight="1" x14ac:dyDescent="0.25">
      <c r="A748" s="90"/>
      <c r="B748" s="43"/>
      <c r="C748" s="303"/>
      <c r="D748" s="43"/>
      <c r="E748" s="43"/>
      <c r="F748" s="43"/>
      <c r="G748" s="310"/>
    </row>
    <row r="749" spans="1:7" ht="13.5" customHeight="1" x14ac:dyDescent="0.25">
      <c r="A749" s="90"/>
      <c r="B749" s="43"/>
      <c r="C749" s="303"/>
      <c r="D749" s="43"/>
      <c r="E749" s="43"/>
      <c r="F749" s="43"/>
      <c r="G749" s="310"/>
    </row>
    <row r="750" spans="1:7" ht="13.5" customHeight="1" x14ac:dyDescent="0.25">
      <c r="A750" s="90"/>
      <c r="B750" s="43"/>
      <c r="C750" s="303"/>
      <c r="D750" s="43"/>
      <c r="E750" s="43"/>
      <c r="F750" s="43"/>
      <c r="G750" s="310"/>
    </row>
    <row r="751" spans="1:7" ht="13.5" customHeight="1" x14ac:dyDescent="0.25">
      <c r="A751" s="90"/>
      <c r="B751" s="43"/>
      <c r="C751" s="303"/>
      <c r="D751" s="43"/>
      <c r="E751" s="43"/>
      <c r="F751" s="43"/>
      <c r="G751" s="310"/>
    </row>
    <row r="752" spans="1:7" ht="13.5" customHeight="1" x14ac:dyDescent="0.25">
      <c r="A752" s="90"/>
      <c r="B752" s="43"/>
      <c r="C752" s="303"/>
      <c r="D752" s="43"/>
      <c r="E752" s="43"/>
      <c r="F752" s="43"/>
      <c r="G752" s="310"/>
    </row>
    <row r="753" spans="1:7" ht="13.5" customHeight="1" x14ac:dyDescent="0.25">
      <c r="A753" s="90"/>
      <c r="B753" s="43"/>
      <c r="C753" s="303"/>
      <c r="D753" s="43"/>
      <c r="E753" s="43"/>
      <c r="F753" s="43"/>
      <c r="G753" s="310"/>
    </row>
    <row r="754" spans="1:7" ht="13.5" customHeight="1" x14ac:dyDescent="0.25">
      <c r="A754" s="90"/>
      <c r="B754" s="43"/>
      <c r="C754" s="303"/>
      <c r="D754" s="43"/>
      <c r="E754" s="43"/>
      <c r="F754" s="43"/>
      <c r="G754" s="310"/>
    </row>
    <row r="755" spans="1:7" ht="13.5" customHeight="1" x14ac:dyDescent="0.25">
      <c r="A755" s="90"/>
      <c r="B755" s="43"/>
      <c r="C755" s="303"/>
      <c r="D755" s="43"/>
      <c r="E755" s="43"/>
      <c r="F755" s="43"/>
      <c r="G755" s="310"/>
    </row>
    <row r="756" spans="1:7" ht="13.5" customHeight="1" x14ac:dyDescent="0.25">
      <c r="A756" s="90"/>
      <c r="B756" s="43"/>
      <c r="C756" s="303"/>
      <c r="D756" s="43"/>
      <c r="E756" s="43"/>
      <c r="F756" s="43"/>
      <c r="G756" s="310"/>
    </row>
    <row r="757" spans="1:7" ht="13.5" customHeight="1" x14ac:dyDescent="0.25">
      <c r="A757" s="90"/>
      <c r="B757" s="43"/>
      <c r="C757" s="303"/>
      <c r="D757" s="43"/>
      <c r="E757" s="43"/>
      <c r="F757" s="43"/>
      <c r="G757" s="310"/>
    </row>
    <row r="758" spans="1:7" ht="13.5" customHeight="1" x14ac:dyDescent="0.25">
      <c r="A758" s="90"/>
      <c r="B758" s="43"/>
      <c r="C758" s="303"/>
      <c r="D758" s="43"/>
      <c r="E758" s="43"/>
      <c r="F758" s="43"/>
      <c r="G758" s="310"/>
    </row>
    <row r="759" spans="1:7" ht="13.5" customHeight="1" x14ac:dyDescent="0.25">
      <c r="A759" s="90"/>
      <c r="B759" s="43"/>
      <c r="C759" s="303"/>
      <c r="D759" s="43"/>
      <c r="E759" s="43"/>
      <c r="F759" s="43"/>
      <c r="G759" s="310"/>
    </row>
    <row r="760" spans="1:7" ht="13.5" customHeight="1" x14ac:dyDescent="0.25">
      <c r="A760" s="90"/>
      <c r="B760" s="43"/>
      <c r="C760" s="303"/>
      <c r="D760" s="43"/>
      <c r="E760" s="43"/>
      <c r="F760" s="43"/>
      <c r="G760" s="310"/>
    </row>
    <row r="761" spans="1:7" ht="13.5" customHeight="1" x14ac:dyDescent="0.25">
      <c r="A761" s="90"/>
      <c r="B761" s="43"/>
      <c r="C761" s="303"/>
      <c r="D761" s="43"/>
      <c r="E761" s="43"/>
      <c r="F761" s="43"/>
      <c r="G761" s="310"/>
    </row>
    <row r="762" spans="1:7" ht="13.5" customHeight="1" x14ac:dyDescent="0.25">
      <c r="A762" s="90"/>
      <c r="B762" s="43"/>
      <c r="C762" s="303"/>
      <c r="D762" s="43"/>
      <c r="E762" s="43"/>
      <c r="F762" s="43"/>
      <c r="G762" s="310"/>
    </row>
    <row r="763" spans="1:7" ht="13.5" customHeight="1" x14ac:dyDescent="0.25">
      <c r="A763" s="90"/>
      <c r="B763" s="43"/>
      <c r="C763" s="303"/>
      <c r="D763" s="43"/>
      <c r="E763" s="43"/>
      <c r="F763" s="43"/>
      <c r="G763" s="310"/>
    </row>
    <row r="764" spans="1:7" ht="13.5" customHeight="1" x14ac:dyDescent="0.25">
      <c r="A764" s="90"/>
      <c r="B764" s="43"/>
      <c r="C764" s="303"/>
      <c r="D764" s="43"/>
      <c r="E764" s="43"/>
      <c r="F764" s="43"/>
      <c r="G764" s="310"/>
    </row>
    <row r="765" spans="1:7" ht="13.5" customHeight="1" thickBot="1" x14ac:dyDescent="0.3">
      <c r="A765" s="281"/>
      <c r="B765" s="45"/>
      <c r="C765" s="355"/>
      <c r="D765" s="45"/>
      <c r="E765" s="45"/>
      <c r="F765" s="45"/>
      <c r="G765" s="469"/>
    </row>
    <row r="766" spans="1:7" ht="13.5" customHeight="1" x14ac:dyDescent="0.25">
      <c r="A766" s="78"/>
      <c r="B766" s="322"/>
      <c r="C766" s="323"/>
      <c r="D766" s="324"/>
      <c r="E766" s="324"/>
      <c r="F766" s="324"/>
      <c r="G766" s="325"/>
    </row>
    <row r="767" spans="1:7" ht="13.5" customHeight="1" x14ac:dyDescent="0.3">
      <c r="A767" s="85" t="s">
        <v>7</v>
      </c>
      <c r="B767" s="345"/>
      <c r="C767" s="346"/>
      <c r="D767" s="43"/>
      <c r="E767" s="43"/>
      <c r="F767" s="43"/>
      <c r="G767" s="468">
        <f>SUM(G680:G764)</f>
        <v>0</v>
      </c>
    </row>
    <row r="768" spans="1:7" ht="13.5" customHeight="1" thickBot="1" x14ac:dyDescent="0.3">
      <c r="A768" s="80"/>
      <c r="B768" s="329"/>
      <c r="C768" s="330"/>
      <c r="D768" s="45"/>
      <c r="E768" s="45"/>
      <c r="F768" s="45"/>
      <c r="G768" s="469"/>
    </row>
    <row r="769" spans="1:7" ht="13.5" customHeight="1" x14ac:dyDescent="0.25">
      <c r="A769" s="276"/>
      <c r="B769" s="93"/>
      <c r="C769" s="347"/>
      <c r="D769" s="93"/>
      <c r="E769" s="93"/>
      <c r="F769" s="93"/>
      <c r="G769" s="476"/>
    </row>
    <row r="770" spans="1:7" ht="13.5" customHeight="1" thickBot="1" x14ac:dyDescent="0.3">
      <c r="A770" s="276"/>
      <c r="B770" s="93"/>
      <c r="C770" s="347"/>
      <c r="D770" s="93"/>
      <c r="E770" s="93"/>
      <c r="F770" s="93"/>
      <c r="G770" s="385"/>
    </row>
    <row r="771" spans="1:7" ht="13.5" customHeight="1" thickBot="1" x14ac:dyDescent="0.35">
      <c r="A771" s="61"/>
      <c r="B771" s="333"/>
      <c r="C771" s="350"/>
      <c r="D771" s="331"/>
      <c r="E771" s="333"/>
      <c r="F771" s="491" t="s">
        <v>16</v>
      </c>
      <c r="G771" s="492"/>
    </row>
    <row r="772" spans="1:7" ht="13.5" customHeight="1" thickBot="1" x14ac:dyDescent="0.35">
      <c r="A772" s="91" t="s">
        <v>0</v>
      </c>
      <c r="B772" s="351" t="s">
        <v>9</v>
      </c>
      <c r="C772" s="352" t="s">
        <v>1</v>
      </c>
      <c r="D772" s="336" t="s">
        <v>2</v>
      </c>
      <c r="E772" s="353" t="s">
        <v>3</v>
      </c>
      <c r="F772" s="351" t="s">
        <v>4</v>
      </c>
      <c r="G772" s="470" t="s">
        <v>5</v>
      </c>
    </row>
    <row r="773" spans="1:7" ht="13.5" customHeight="1" x14ac:dyDescent="0.25">
      <c r="A773" s="237"/>
      <c r="B773" s="238"/>
      <c r="C773" s="240"/>
      <c r="D773" s="239"/>
      <c r="E773" s="241"/>
      <c r="F773" s="172"/>
      <c r="G773" s="117"/>
    </row>
    <row r="774" spans="1:7" ht="13.5" customHeight="1" x14ac:dyDescent="0.25">
      <c r="A774" s="399">
        <v>3400</v>
      </c>
      <c r="B774" s="399"/>
      <c r="C774" s="400" t="s">
        <v>196</v>
      </c>
      <c r="D774" s="401"/>
      <c r="E774" s="401"/>
      <c r="F774" s="402"/>
      <c r="G774" s="191"/>
    </row>
    <row r="775" spans="1:7" ht="13.5" customHeight="1" x14ac:dyDescent="0.3">
      <c r="A775" s="403"/>
      <c r="B775" s="403"/>
      <c r="C775" s="404"/>
      <c r="D775" s="405"/>
      <c r="E775" s="405"/>
      <c r="F775" s="406"/>
      <c r="G775" s="191"/>
    </row>
    <row r="776" spans="1:7" ht="13.5" customHeight="1" x14ac:dyDescent="0.3">
      <c r="A776" s="407" t="s">
        <v>197</v>
      </c>
      <c r="B776" s="407"/>
      <c r="C776" s="408" t="s">
        <v>198</v>
      </c>
      <c r="D776" s="409"/>
      <c r="E776" s="410"/>
      <c r="F776" s="411"/>
      <c r="G776" s="191"/>
    </row>
    <row r="777" spans="1:7" ht="13.5" customHeight="1" x14ac:dyDescent="0.3">
      <c r="A777" s="407"/>
      <c r="B777" s="407"/>
      <c r="C777" s="408" t="s">
        <v>227</v>
      </c>
      <c r="D777" s="409"/>
      <c r="E777" s="412"/>
      <c r="F777" s="413"/>
      <c r="G777" s="235"/>
    </row>
    <row r="778" spans="1:7" ht="13.5" customHeight="1" x14ac:dyDescent="0.3">
      <c r="A778" s="407"/>
      <c r="B778" s="407"/>
      <c r="C778" s="408"/>
      <c r="D778" s="409"/>
      <c r="E778" s="414"/>
      <c r="F778" s="415"/>
      <c r="G778" s="191"/>
    </row>
    <row r="779" spans="1:7" ht="13.5" customHeight="1" x14ac:dyDescent="0.3">
      <c r="A779" s="407"/>
      <c r="B779" s="407"/>
      <c r="C779" s="416"/>
      <c r="D779" s="405"/>
      <c r="E779" s="417"/>
      <c r="F779" s="406"/>
      <c r="G779" s="191"/>
    </row>
    <row r="780" spans="1:7" ht="13.5" customHeight="1" x14ac:dyDescent="0.25">
      <c r="A780" s="399"/>
      <c r="B780" s="399"/>
      <c r="C780" s="400" t="s">
        <v>199</v>
      </c>
      <c r="D780" s="401"/>
      <c r="E780" s="401"/>
      <c r="F780" s="402"/>
      <c r="G780" s="191"/>
    </row>
    <row r="781" spans="1:7" ht="13.5" customHeight="1" x14ac:dyDescent="0.3">
      <c r="A781" s="407"/>
      <c r="B781" s="407"/>
      <c r="C781" s="408"/>
      <c r="D781" s="409"/>
      <c r="E781" s="410"/>
      <c r="F781" s="411"/>
      <c r="G781" s="191"/>
    </row>
    <row r="782" spans="1:7" ht="13.5" customHeight="1" x14ac:dyDescent="0.25">
      <c r="A782" s="418"/>
      <c r="B782" s="418"/>
      <c r="C782" s="408" t="s">
        <v>229</v>
      </c>
      <c r="D782" s="409"/>
      <c r="E782" s="412"/>
      <c r="F782" s="413"/>
      <c r="G782" s="191"/>
    </row>
    <row r="783" spans="1:7" ht="13.5" customHeight="1" x14ac:dyDescent="0.3">
      <c r="A783" s="407"/>
      <c r="B783" s="407"/>
      <c r="C783" s="408" t="s">
        <v>200</v>
      </c>
      <c r="D783" s="409" t="s">
        <v>201</v>
      </c>
      <c r="E783" s="409">
        <v>1056</v>
      </c>
      <c r="F783" s="411"/>
      <c r="G783" s="191">
        <f>E783*F783</f>
        <v>0</v>
      </c>
    </row>
    <row r="784" spans="1:7" ht="13.5" customHeight="1" x14ac:dyDescent="0.3">
      <c r="A784" s="407"/>
      <c r="B784" s="407"/>
      <c r="C784" s="408"/>
      <c r="D784" s="409"/>
      <c r="E784" s="419" t="s">
        <v>228</v>
      </c>
      <c r="F784" s="415"/>
      <c r="G784" s="191"/>
    </row>
    <row r="785" spans="1:7" ht="13.5" customHeight="1" x14ac:dyDescent="0.3">
      <c r="A785" s="407"/>
      <c r="B785" s="407"/>
      <c r="C785" s="408" t="s">
        <v>202</v>
      </c>
      <c r="D785" s="439"/>
      <c r="E785" s="420"/>
      <c r="F785" s="420"/>
      <c r="G785" s="191"/>
    </row>
    <row r="786" spans="1:7" ht="13.5" customHeight="1" x14ac:dyDescent="0.3">
      <c r="A786" s="407"/>
      <c r="B786" s="407"/>
      <c r="C786" s="408" t="s">
        <v>203</v>
      </c>
      <c r="D786" s="439"/>
      <c r="E786" s="411"/>
      <c r="F786" s="411"/>
      <c r="G786" s="191"/>
    </row>
    <row r="787" spans="1:7" ht="13.5" customHeight="1" x14ac:dyDescent="0.25">
      <c r="A787" s="418"/>
      <c r="B787" s="418"/>
      <c r="C787" s="435"/>
      <c r="D787" s="409"/>
      <c r="E787" s="409"/>
      <c r="F787" s="419"/>
      <c r="G787" s="191"/>
    </row>
    <row r="788" spans="1:7" ht="13.5" customHeight="1" x14ac:dyDescent="0.25">
      <c r="A788" s="425"/>
      <c r="B788" s="425"/>
      <c r="C788" s="426"/>
      <c r="D788" s="412"/>
      <c r="E788" s="419"/>
      <c r="F788" s="419"/>
      <c r="G788" s="191"/>
    </row>
    <row r="789" spans="1:7" ht="13.5" customHeight="1" x14ac:dyDescent="0.25">
      <c r="A789" s="399"/>
      <c r="B789" s="399"/>
      <c r="C789" s="427" t="s">
        <v>245</v>
      </c>
      <c r="D789" s="409"/>
      <c r="E789" s="419"/>
      <c r="F789" s="419"/>
      <c r="G789" s="191"/>
    </row>
    <row r="790" spans="1:7" ht="13.5" customHeight="1" x14ac:dyDescent="0.3">
      <c r="A790" s="403"/>
      <c r="B790" s="403"/>
      <c r="C790" s="428" t="s">
        <v>200</v>
      </c>
      <c r="D790" s="440" t="s">
        <v>201</v>
      </c>
      <c r="E790" s="409">
        <v>986</v>
      </c>
      <c r="F790" s="419"/>
      <c r="G790" s="191">
        <f>E790*F790</f>
        <v>0</v>
      </c>
    </row>
    <row r="791" spans="1:7" ht="13.5" customHeight="1" x14ac:dyDescent="0.3">
      <c r="A791" s="407"/>
      <c r="B791" s="407"/>
      <c r="C791" s="408"/>
      <c r="D791" s="409"/>
      <c r="E791" s="419"/>
      <c r="F791" s="419"/>
      <c r="G791" s="191"/>
    </row>
    <row r="792" spans="1:7" ht="13.5" customHeight="1" x14ac:dyDescent="0.25">
      <c r="A792" s="362"/>
      <c r="B792" s="360"/>
      <c r="C792" s="408" t="s">
        <v>243</v>
      </c>
      <c r="D792" s="361"/>
      <c r="E792" s="364"/>
      <c r="F792" s="155"/>
      <c r="G792" s="191"/>
    </row>
    <row r="793" spans="1:7" ht="13.5" customHeight="1" x14ac:dyDescent="0.25">
      <c r="A793" s="362"/>
      <c r="B793" s="360"/>
      <c r="C793" s="408" t="s">
        <v>203</v>
      </c>
      <c r="D793" s="361"/>
      <c r="E793" s="364"/>
      <c r="F793" s="155"/>
      <c r="G793" s="191"/>
    </row>
    <row r="794" spans="1:7" ht="13.5" customHeight="1" x14ac:dyDescent="0.25">
      <c r="A794" s="362"/>
      <c r="B794" s="360"/>
      <c r="C794" s="363"/>
      <c r="D794" s="361"/>
      <c r="E794" s="364"/>
      <c r="F794" s="155"/>
      <c r="G794" s="191"/>
    </row>
    <row r="795" spans="1:7" ht="13.5" customHeight="1" x14ac:dyDescent="0.25">
      <c r="A795" s="362"/>
      <c r="B795" s="360"/>
      <c r="C795" s="427" t="s">
        <v>244</v>
      </c>
      <c r="D795" s="361"/>
      <c r="E795" s="364"/>
      <c r="F795" s="155"/>
      <c r="G795" s="191"/>
    </row>
    <row r="796" spans="1:7" ht="13.5" customHeight="1" x14ac:dyDescent="0.3">
      <c r="A796" s="362"/>
      <c r="B796" s="360"/>
      <c r="C796" s="428" t="s">
        <v>200</v>
      </c>
      <c r="D796" s="440" t="s">
        <v>201</v>
      </c>
      <c r="E796" s="409">
        <v>906</v>
      </c>
      <c r="F796" s="419"/>
      <c r="G796" s="191">
        <f>E796*F796</f>
        <v>0</v>
      </c>
    </row>
    <row r="797" spans="1:7" ht="13.5" customHeight="1" x14ac:dyDescent="0.25">
      <c r="A797" s="362"/>
      <c r="B797" s="360"/>
      <c r="C797" s="363"/>
      <c r="D797" s="361"/>
      <c r="E797" s="364"/>
      <c r="F797" s="155"/>
      <c r="G797" s="191"/>
    </row>
    <row r="798" spans="1:7" ht="13.5" customHeight="1" x14ac:dyDescent="0.25">
      <c r="A798" s="362"/>
      <c r="B798" s="360"/>
      <c r="C798" s="363"/>
      <c r="D798" s="361"/>
      <c r="E798" s="364"/>
      <c r="F798" s="155"/>
      <c r="G798" s="191"/>
    </row>
    <row r="799" spans="1:7" ht="13.5" customHeight="1" x14ac:dyDescent="0.25">
      <c r="A799" s="362"/>
      <c r="B799" s="360"/>
      <c r="C799" s="363"/>
      <c r="D799" s="361"/>
      <c r="E799" s="364"/>
      <c r="F799" s="155"/>
      <c r="G799" s="191"/>
    </row>
    <row r="800" spans="1:7" ht="13.5" customHeight="1" x14ac:dyDescent="0.25">
      <c r="A800" s="362"/>
      <c r="B800" s="360"/>
      <c r="C800" s="363"/>
      <c r="D800" s="361"/>
      <c r="E800" s="364"/>
      <c r="F800" s="155"/>
      <c r="G800" s="191"/>
    </row>
    <row r="801" spans="1:7" ht="13.5" customHeight="1" x14ac:dyDescent="0.25">
      <c r="A801" s="362"/>
      <c r="B801" s="360"/>
      <c r="C801" s="363"/>
      <c r="D801" s="361"/>
      <c r="E801" s="364"/>
      <c r="F801" s="155"/>
      <c r="G801" s="191"/>
    </row>
    <row r="802" spans="1:7" ht="13.5" customHeight="1" x14ac:dyDescent="0.25">
      <c r="A802" s="362"/>
      <c r="B802" s="360"/>
      <c r="C802" s="363"/>
      <c r="D802" s="361"/>
      <c r="E802" s="364"/>
      <c r="F802" s="155"/>
      <c r="G802" s="191"/>
    </row>
    <row r="803" spans="1:7" x14ac:dyDescent="0.25">
      <c r="A803" s="366"/>
      <c r="B803" s="360"/>
      <c r="C803" s="367"/>
      <c r="D803" s="361"/>
      <c r="E803" s="364"/>
      <c r="F803" s="155"/>
      <c r="G803" s="191"/>
    </row>
    <row r="804" spans="1:7" ht="13.5" customHeight="1" x14ac:dyDescent="0.25">
      <c r="A804" s="362"/>
      <c r="B804" s="360"/>
      <c r="C804" s="363"/>
      <c r="D804" s="361"/>
      <c r="E804" s="364"/>
      <c r="F804" s="155"/>
      <c r="G804" s="191"/>
    </row>
    <row r="805" spans="1:7" ht="13.5" customHeight="1" x14ac:dyDescent="0.25">
      <c r="A805" s="368"/>
      <c r="B805" s="369"/>
      <c r="C805" s="204"/>
      <c r="D805" s="361"/>
      <c r="E805" s="364"/>
      <c r="F805" s="155"/>
      <c r="G805" s="191"/>
    </row>
    <row r="806" spans="1:7" x14ac:dyDescent="0.25">
      <c r="A806" s="366"/>
      <c r="B806" s="369"/>
      <c r="C806" s="206"/>
      <c r="D806" s="361"/>
      <c r="E806" s="364"/>
      <c r="F806" s="155"/>
      <c r="G806" s="191"/>
    </row>
    <row r="807" spans="1:7" ht="13.5" customHeight="1" x14ac:dyDescent="0.25">
      <c r="A807" s="366"/>
      <c r="B807" s="360"/>
      <c r="C807" s="363"/>
      <c r="D807" s="361"/>
      <c r="E807" s="364"/>
      <c r="F807" s="155"/>
      <c r="G807" s="191"/>
    </row>
    <row r="808" spans="1:7" ht="13.5" customHeight="1" x14ac:dyDescent="0.25">
      <c r="A808" s="362"/>
      <c r="B808" s="369"/>
      <c r="C808" s="365"/>
      <c r="D808" s="361"/>
      <c r="E808" s="364"/>
      <c r="F808" s="155"/>
      <c r="G808" s="191"/>
    </row>
    <row r="809" spans="1:7" ht="13.5" customHeight="1" x14ac:dyDescent="0.25">
      <c r="A809" s="362"/>
      <c r="B809" s="369"/>
      <c r="C809" s="363"/>
      <c r="D809" s="361"/>
      <c r="E809" s="364"/>
      <c r="F809" s="155"/>
      <c r="G809" s="191"/>
    </row>
    <row r="810" spans="1:7" ht="13.5" customHeight="1" x14ac:dyDescent="0.25">
      <c r="A810" s="362"/>
      <c r="B810" s="369"/>
      <c r="C810" s="363"/>
      <c r="D810" s="361"/>
      <c r="E810" s="364"/>
      <c r="F810" s="155"/>
      <c r="G810" s="191"/>
    </row>
    <row r="811" spans="1:7" ht="13.5" customHeight="1" x14ac:dyDescent="0.25">
      <c r="A811" s="366"/>
      <c r="B811" s="360"/>
      <c r="C811" s="363"/>
      <c r="D811" s="361"/>
      <c r="E811" s="364"/>
      <c r="F811" s="155"/>
      <c r="G811" s="191"/>
    </row>
    <row r="812" spans="1:7" ht="13.5" customHeight="1" x14ac:dyDescent="0.25">
      <c r="A812" s="370"/>
      <c r="B812" s="371"/>
      <c r="C812" s="372"/>
      <c r="D812" s="371"/>
      <c r="E812" s="371"/>
      <c r="F812" s="371"/>
      <c r="G812" s="472"/>
    </row>
    <row r="813" spans="1:7" ht="13.5" customHeight="1" x14ac:dyDescent="0.3">
      <c r="A813" s="373"/>
      <c r="B813" s="374"/>
      <c r="C813" s="375"/>
      <c r="D813" s="377"/>
      <c r="E813" s="378"/>
      <c r="F813" s="378"/>
      <c r="G813" s="473"/>
    </row>
    <row r="814" spans="1:7" ht="13.5" customHeight="1" x14ac:dyDescent="0.3">
      <c r="A814" s="373"/>
      <c r="B814" s="374"/>
      <c r="C814" s="375"/>
      <c r="D814" s="377"/>
      <c r="E814" s="378"/>
      <c r="F814" s="378"/>
      <c r="G814" s="473"/>
    </row>
    <row r="815" spans="1:7" ht="13.5" customHeight="1" x14ac:dyDescent="0.3">
      <c r="A815" s="373"/>
      <c r="B815" s="374"/>
      <c r="C815" s="375"/>
      <c r="D815" s="377"/>
      <c r="E815" s="378"/>
      <c r="F815" s="378"/>
      <c r="G815" s="473"/>
    </row>
    <row r="816" spans="1:7" ht="13.5" customHeight="1" x14ac:dyDescent="0.3">
      <c r="A816" s="373"/>
      <c r="B816" s="374"/>
      <c r="C816" s="375"/>
      <c r="D816" s="377"/>
      <c r="E816" s="378"/>
      <c r="F816" s="378"/>
      <c r="G816" s="473"/>
    </row>
    <row r="817" spans="1:7" ht="13.5" customHeight="1" x14ac:dyDescent="0.3">
      <c r="A817" s="373"/>
      <c r="B817" s="374"/>
      <c r="C817" s="375"/>
      <c r="D817" s="377"/>
      <c r="E817" s="378"/>
      <c r="F817" s="378"/>
      <c r="G817" s="473"/>
    </row>
    <row r="818" spans="1:7" ht="13.5" customHeight="1" x14ac:dyDescent="0.3">
      <c r="A818" s="373"/>
      <c r="B818" s="374"/>
      <c r="C818" s="375"/>
      <c r="D818" s="377"/>
      <c r="E818" s="378"/>
      <c r="F818" s="378"/>
      <c r="G818" s="473"/>
    </row>
    <row r="819" spans="1:7" ht="13.5" customHeight="1" x14ac:dyDescent="0.3">
      <c r="A819" s="373"/>
      <c r="B819" s="374"/>
      <c r="C819" s="375"/>
      <c r="D819" s="377"/>
      <c r="E819" s="378"/>
      <c r="F819" s="378"/>
      <c r="G819" s="473"/>
    </row>
    <row r="820" spans="1:7" ht="13.5" customHeight="1" x14ac:dyDescent="0.3">
      <c r="A820" s="373"/>
      <c r="B820" s="374"/>
      <c r="C820" s="375"/>
      <c r="D820" s="377"/>
      <c r="E820" s="378"/>
      <c r="F820" s="378"/>
      <c r="G820" s="473"/>
    </row>
    <row r="821" spans="1:7" ht="13.5" customHeight="1" x14ac:dyDescent="0.3">
      <c r="A821" s="373"/>
      <c r="B821" s="374"/>
      <c r="C821" s="375"/>
      <c r="D821" s="377"/>
      <c r="E821" s="378"/>
      <c r="F821" s="378"/>
      <c r="G821" s="473"/>
    </row>
    <row r="822" spans="1:7" ht="13.5" customHeight="1" x14ac:dyDescent="0.3">
      <c r="A822" s="373"/>
      <c r="B822" s="374"/>
      <c r="C822" s="375"/>
      <c r="D822" s="377"/>
      <c r="E822" s="378"/>
      <c r="F822" s="378"/>
      <c r="G822" s="473"/>
    </row>
    <row r="823" spans="1:7" ht="13.5" customHeight="1" x14ac:dyDescent="0.3">
      <c r="A823" s="373"/>
      <c r="B823" s="374"/>
      <c r="C823" s="375"/>
      <c r="D823" s="377"/>
      <c r="E823" s="378"/>
      <c r="F823" s="378"/>
      <c r="G823" s="473"/>
    </row>
    <row r="824" spans="1:7" ht="13.5" customHeight="1" x14ac:dyDescent="0.3">
      <c r="A824" s="373"/>
      <c r="B824" s="374"/>
      <c r="C824" s="375"/>
      <c r="D824" s="377"/>
      <c r="E824" s="378"/>
      <c r="F824" s="378"/>
      <c r="G824" s="473"/>
    </row>
    <row r="825" spans="1:7" ht="13.5" customHeight="1" x14ac:dyDescent="0.3">
      <c r="A825" s="373"/>
      <c r="B825" s="374"/>
      <c r="C825" s="375"/>
      <c r="D825" s="377"/>
      <c r="E825" s="378"/>
      <c r="F825" s="378"/>
      <c r="G825" s="473"/>
    </row>
    <row r="826" spans="1:7" ht="13.5" customHeight="1" x14ac:dyDescent="0.3">
      <c r="A826" s="373"/>
      <c r="B826" s="374"/>
      <c r="C826" s="375"/>
      <c r="D826" s="377"/>
      <c r="E826" s="378"/>
      <c r="F826" s="378"/>
      <c r="G826" s="473"/>
    </row>
    <row r="827" spans="1:7" ht="13.5" customHeight="1" x14ac:dyDescent="0.3">
      <c r="A827" s="373"/>
      <c r="B827" s="374"/>
      <c r="C827" s="375"/>
      <c r="D827" s="377"/>
      <c r="E827" s="378"/>
      <c r="F827" s="378"/>
      <c r="G827" s="473"/>
    </row>
    <row r="828" spans="1:7" ht="13.5" customHeight="1" x14ac:dyDescent="0.3">
      <c r="A828" s="373"/>
      <c r="B828" s="374"/>
      <c r="C828" s="375"/>
      <c r="D828" s="377"/>
      <c r="E828" s="378"/>
      <c r="F828" s="378"/>
      <c r="G828" s="473"/>
    </row>
    <row r="829" spans="1:7" ht="13.5" customHeight="1" x14ac:dyDescent="0.3">
      <c r="A829" s="373"/>
      <c r="B829" s="374"/>
      <c r="C829" s="375"/>
      <c r="D829" s="377"/>
      <c r="E829" s="378"/>
      <c r="F829" s="378"/>
      <c r="G829" s="473"/>
    </row>
    <row r="830" spans="1:7" ht="13.5" customHeight="1" x14ac:dyDescent="0.3">
      <c r="A830" s="373"/>
      <c r="B830" s="374"/>
      <c r="C830" s="375"/>
      <c r="D830" s="377"/>
      <c r="E830" s="378"/>
      <c r="F830" s="378"/>
      <c r="G830" s="473"/>
    </row>
    <row r="831" spans="1:7" ht="13.5" customHeight="1" x14ac:dyDescent="0.3">
      <c r="A831" s="373"/>
      <c r="B831" s="374"/>
      <c r="C831" s="375"/>
      <c r="D831" s="377"/>
      <c r="E831" s="378"/>
      <c r="F831" s="378"/>
      <c r="G831" s="473"/>
    </row>
    <row r="832" spans="1:7" ht="13.5" customHeight="1" x14ac:dyDescent="0.3">
      <c r="A832" s="373"/>
      <c r="B832" s="374"/>
      <c r="C832" s="375"/>
      <c r="D832" s="377"/>
      <c r="E832" s="378"/>
      <c r="F832" s="378"/>
      <c r="G832" s="473"/>
    </row>
    <row r="833" spans="1:7" ht="13.5" customHeight="1" x14ac:dyDescent="0.3">
      <c r="A833" s="373"/>
      <c r="B833" s="374"/>
      <c r="C833" s="375"/>
      <c r="D833" s="377"/>
      <c r="E833" s="378"/>
      <c r="F833" s="378"/>
      <c r="G833" s="473"/>
    </row>
    <row r="834" spans="1:7" ht="13.5" customHeight="1" x14ac:dyDescent="0.3">
      <c r="A834" s="373"/>
      <c r="B834" s="374"/>
      <c r="C834" s="375"/>
      <c r="D834" s="377"/>
      <c r="E834" s="378"/>
      <c r="F834" s="378"/>
      <c r="G834" s="473"/>
    </row>
    <row r="835" spans="1:7" ht="13.5" customHeight="1" x14ac:dyDescent="0.3">
      <c r="A835" s="373"/>
      <c r="B835" s="374"/>
      <c r="C835" s="375"/>
      <c r="D835" s="377"/>
      <c r="E835" s="378"/>
      <c r="F835" s="378"/>
      <c r="G835" s="473"/>
    </row>
    <row r="836" spans="1:7" ht="13.5" customHeight="1" x14ac:dyDescent="0.3">
      <c r="A836" s="373"/>
      <c r="B836" s="374"/>
      <c r="C836" s="375"/>
      <c r="D836" s="377"/>
      <c r="E836" s="378"/>
      <c r="F836" s="378"/>
      <c r="G836" s="473"/>
    </row>
    <row r="837" spans="1:7" ht="13.5" customHeight="1" x14ac:dyDescent="0.3">
      <c r="A837" s="373"/>
      <c r="B837" s="374"/>
      <c r="C837" s="375"/>
      <c r="D837" s="377"/>
      <c r="E837" s="378"/>
      <c r="F837" s="378"/>
      <c r="G837" s="473"/>
    </row>
    <row r="838" spans="1:7" ht="13.5" customHeight="1" x14ac:dyDescent="0.3">
      <c r="A838" s="373"/>
      <c r="B838" s="374"/>
      <c r="C838" s="375"/>
      <c r="D838" s="377"/>
      <c r="E838" s="378"/>
      <c r="F838" s="378"/>
      <c r="G838" s="473"/>
    </row>
    <row r="839" spans="1:7" ht="13.5" customHeight="1" x14ac:dyDescent="0.3">
      <c r="A839" s="373"/>
      <c r="B839" s="374"/>
      <c r="C839" s="375"/>
      <c r="D839" s="377"/>
      <c r="E839" s="378"/>
      <c r="F839" s="378"/>
      <c r="G839" s="473"/>
    </row>
    <row r="840" spans="1:7" ht="13.5" customHeight="1" x14ac:dyDescent="0.3">
      <c r="A840" s="373"/>
      <c r="B840" s="374"/>
      <c r="C840" s="375"/>
      <c r="D840" s="376"/>
      <c r="E840" s="374"/>
      <c r="F840" s="374"/>
      <c r="G840" s="474"/>
    </row>
    <row r="841" spans="1:7" ht="13.5" customHeight="1" x14ac:dyDescent="0.3">
      <c r="A841" s="290"/>
      <c r="B841" s="292"/>
      <c r="C841" s="291"/>
      <c r="D841" s="293"/>
      <c r="E841" s="294"/>
      <c r="F841" s="294"/>
      <c r="G841" s="475" t="s">
        <v>113</v>
      </c>
    </row>
    <row r="842" spans="1:7" ht="13.5" customHeight="1" x14ac:dyDescent="0.25">
      <c r="A842" s="295"/>
      <c r="B842" s="356"/>
      <c r="C842" s="357"/>
      <c r="D842" s="356"/>
      <c r="E842" s="356"/>
      <c r="F842" s="356"/>
      <c r="G842" s="319"/>
    </row>
    <row r="843" spans="1:7" ht="13.5" customHeight="1" x14ac:dyDescent="0.25">
      <c r="A843" s="90"/>
      <c r="B843" s="43"/>
      <c r="C843" s="303"/>
      <c r="D843" s="43"/>
      <c r="E843" s="43"/>
      <c r="F843" s="43"/>
      <c r="G843" s="310"/>
    </row>
    <row r="844" spans="1:7" ht="13.5" customHeight="1" x14ac:dyDescent="0.25">
      <c r="A844" s="90"/>
      <c r="B844" s="43"/>
      <c r="C844" s="303"/>
      <c r="D844" s="43"/>
      <c r="E844" s="43"/>
      <c r="F844" s="43"/>
      <c r="G844" s="310"/>
    </row>
    <row r="845" spans="1:7" ht="13.5" customHeight="1" x14ac:dyDescent="0.25">
      <c r="A845" s="90"/>
      <c r="B845" s="43"/>
      <c r="C845" s="303"/>
      <c r="D845" s="43"/>
      <c r="E845" s="43"/>
      <c r="F845" s="43"/>
      <c r="G845" s="310"/>
    </row>
    <row r="846" spans="1:7" ht="13.5" customHeight="1" x14ac:dyDescent="0.25">
      <c r="A846" s="90"/>
      <c r="B846" s="43"/>
      <c r="C846" s="303"/>
      <c r="D846" s="43"/>
      <c r="E846" s="43"/>
      <c r="F846" s="43"/>
      <c r="G846" s="310"/>
    </row>
    <row r="847" spans="1:7" ht="13.5" customHeight="1" x14ac:dyDescent="0.25">
      <c r="A847" s="90"/>
      <c r="B847" s="43"/>
      <c r="C847" s="303"/>
      <c r="D847" s="43"/>
      <c r="E847" s="43"/>
      <c r="F847" s="43"/>
      <c r="G847" s="310"/>
    </row>
    <row r="848" spans="1:7" ht="13.5" customHeight="1" x14ac:dyDescent="0.25">
      <c r="A848" s="90"/>
      <c r="B848" s="43"/>
      <c r="C848" s="303"/>
      <c r="D848" s="43"/>
      <c r="E848" s="43"/>
      <c r="F848" s="43"/>
      <c r="G848" s="310"/>
    </row>
    <row r="849" spans="1:7" ht="13.5" customHeight="1" x14ac:dyDescent="0.25">
      <c r="A849" s="90"/>
      <c r="B849" s="43"/>
      <c r="C849" s="303"/>
      <c r="D849" s="43"/>
      <c r="E849" s="43"/>
      <c r="F849" s="43"/>
      <c r="G849" s="310"/>
    </row>
    <row r="850" spans="1:7" ht="13.5" customHeight="1" x14ac:dyDescent="0.25">
      <c r="A850" s="90"/>
      <c r="B850" s="43"/>
      <c r="C850" s="303"/>
      <c r="D850" s="43"/>
      <c r="E850" s="43"/>
      <c r="F850" s="43"/>
      <c r="G850" s="310"/>
    </row>
    <row r="851" spans="1:7" ht="13.5" customHeight="1" x14ac:dyDescent="0.25">
      <c r="A851" s="90"/>
      <c r="B851" s="43"/>
      <c r="C851" s="303"/>
      <c r="D851" s="43"/>
      <c r="E851" s="43"/>
      <c r="F851" s="43"/>
      <c r="G851" s="310"/>
    </row>
    <row r="852" spans="1:7" ht="13.5" customHeight="1" x14ac:dyDescent="0.25">
      <c r="A852" s="90"/>
      <c r="B852" s="43"/>
      <c r="C852" s="303"/>
      <c r="D852" s="43"/>
      <c r="E852" s="43"/>
      <c r="F852" s="43"/>
      <c r="G852" s="310"/>
    </row>
    <row r="853" spans="1:7" ht="13.5" customHeight="1" x14ac:dyDescent="0.25">
      <c r="A853" s="90"/>
      <c r="B853" s="43"/>
      <c r="C853" s="303"/>
      <c r="D853" s="43"/>
      <c r="E853" s="43"/>
      <c r="F853" s="43"/>
      <c r="G853" s="310"/>
    </row>
    <row r="854" spans="1:7" ht="13.5" customHeight="1" x14ac:dyDescent="0.25">
      <c r="A854" s="90"/>
      <c r="B854" s="43"/>
      <c r="C854" s="303"/>
      <c r="D854" s="43"/>
      <c r="E854" s="43"/>
      <c r="F854" s="43"/>
      <c r="G854" s="310"/>
    </row>
    <row r="855" spans="1:7" ht="13.5" customHeight="1" x14ac:dyDescent="0.25">
      <c r="A855" s="90"/>
      <c r="B855" s="43"/>
      <c r="C855" s="303"/>
      <c r="D855" s="43"/>
      <c r="E855" s="43"/>
      <c r="F855" s="43"/>
      <c r="G855" s="310"/>
    </row>
    <row r="856" spans="1:7" ht="13.5" customHeight="1" x14ac:dyDescent="0.25">
      <c r="A856" s="90"/>
      <c r="B856" s="43"/>
      <c r="C856" s="303"/>
      <c r="D856" s="43"/>
      <c r="E856" s="43"/>
      <c r="F856" s="43"/>
      <c r="G856" s="310"/>
    </row>
    <row r="857" spans="1:7" ht="13.5" customHeight="1" x14ac:dyDescent="0.25">
      <c r="A857" s="90"/>
      <c r="B857" s="43"/>
      <c r="C857" s="303"/>
      <c r="D857" s="43"/>
      <c r="E857" s="43"/>
      <c r="F857" s="43"/>
      <c r="G857" s="310"/>
    </row>
    <row r="858" spans="1:7" ht="13.5" customHeight="1" x14ac:dyDescent="0.25">
      <c r="A858" s="90"/>
      <c r="B858" s="43"/>
      <c r="C858" s="303"/>
      <c r="D858" s="43"/>
      <c r="E858" s="43"/>
      <c r="F858" s="43"/>
      <c r="G858" s="310"/>
    </row>
    <row r="859" spans="1:7" ht="13.5" customHeight="1" thickBot="1" x14ac:dyDescent="0.3">
      <c r="A859" s="281"/>
      <c r="B859" s="45"/>
      <c r="C859" s="355"/>
      <c r="D859" s="45"/>
      <c r="E859" s="45"/>
      <c r="F859" s="45"/>
      <c r="G859" s="469"/>
    </row>
    <row r="860" spans="1:7" ht="13.5" customHeight="1" x14ac:dyDescent="0.25">
      <c r="A860" s="78"/>
      <c r="B860" s="322"/>
      <c r="C860" s="323"/>
      <c r="D860" s="324"/>
      <c r="E860" s="324"/>
      <c r="F860" s="324"/>
      <c r="G860" s="325"/>
    </row>
    <row r="861" spans="1:7" ht="13.5" customHeight="1" x14ac:dyDescent="0.3">
      <c r="A861" s="85" t="s">
        <v>7</v>
      </c>
      <c r="B861" s="345"/>
      <c r="C861" s="346"/>
      <c r="D861" s="43"/>
      <c r="E861" s="43"/>
      <c r="F861" s="43"/>
      <c r="G861" s="468">
        <f>SUM(G773:G858)</f>
        <v>0</v>
      </c>
    </row>
    <row r="862" spans="1:7" ht="13.5" customHeight="1" thickBot="1" x14ac:dyDescent="0.3">
      <c r="A862" s="80"/>
      <c r="B862" s="329"/>
      <c r="C862" s="330"/>
      <c r="D862" s="45"/>
      <c r="E862" s="45"/>
      <c r="F862" s="45"/>
      <c r="G862" s="469"/>
    </row>
    <row r="863" spans="1:7" ht="13.5" customHeight="1" x14ac:dyDescent="0.25">
      <c r="A863" s="276"/>
      <c r="B863" s="93"/>
      <c r="C863" s="347"/>
      <c r="D863" s="93"/>
      <c r="E863" s="93"/>
      <c r="F863" s="93"/>
      <c r="G863" s="22"/>
    </row>
    <row r="864" spans="1:7" ht="13.5" customHeight="1" thickBot="1" x14ac:dyDescent="0.3">
      <c r="A864" s="276"/>
      <c r="B864" s="93"/>
      <c r="C864" s="347"/>
      <c r="D864" s="93"/>
      <c r="E864" s="93"/>
      <c r="F864" s="93"/>
      <c r="G864" s="22"/>
    </row>
    <row r="865" spans="1:7" ht="13.5" customHeight="1" thickBot="1" x14ac:dyDescent="0.35">
      <c r="A865" s="61"/>
      <c r="B865" s="333"/>
      <c r="C865" s="350"/>
      <c r="D865" s="331"/>
      <c r="E865" s="333"/>
      <c r="F865" s="491" t="s">
        <v>16</v>
      </c>
      <c r="G865" s="492"/>
    </row>
    <row r="866" spans="1:7" ht="13.5" customHeight="1" thickBot="1" x14ac:dyDescent="0.35">
      <c r="A866" s="91" t="s">
        <v>0</v>
      </c>
      <c r="B866" s="351" t="s">
        <v>9</v>
      </c>
      <c r="C866" s="352" t="s">
        <v>1</v>
      </c>
      <c r="D866" s="336" t="s">
        <v>2</v>
      </c>
      <c r="E866" s="353" t="s">
        <v>3</v>
      </c>
      <c r="F866" s="351" t="s">
        <v>4</v>
      </c>
      <c r="G866" s="470" t="s">
        <v>5</v>
      </c>
    </row>
    <row r="867" spans="1:7" ht="13.5" customHeight="1" x14ac:dyDescent="0.25">
      <c r="A867" s="279"/>
      <c r="B867" s="324"/>
      <c r="C867" s="354"/>
      <c r="D867" s="43"/>
      <c r="E867" s="324"/>
      <c r="F867" s="324"/>
      <c r="G867" s="325"/>
    </row>
    <row r="868" spans="1:7" ht="13.5" customHeight="1" x14ac:dyDescent="0.25">
      <c r="A868" s="399">
        <v>3500</v>
      </c>
      <c r="B868" s="204"/>
      <c r="C868" s="400" t="s">
        <v>50</v>
      </c>
      <c r="D868" s="401"/>
      <c r="E868" s="205"/>
      <c r="F868" s="242"/>
      <c r="G868" s="477"/>
    </row>
    <row r="869" spans="1:7" ht="13.5" customHeight="1" x14ac:dyDescent="0.3">
      <c r="A869" s="403"/>
      <c r="B869" s="204"/>
      <c r="C869" s="404"/>
      <c r="D869" s="405"/>
      <c r="E869" s="205"/>
      <c r="F869" s="242"/>
      <c r="G869" s="477"/>
    </row>
    <row r="870" spans="1:7" ht="23.25" customHeight="1" x14ac:dyDescent="0.25">
      <c r="A870" s="418" t="s">
        <v>234</v>
      </c>
      <c r="B870" s="206"/>
      <c r="C870" s="435" t="s">
        <v>230</v>
      </c>
      <c r="D870" s="409"/>
      <c r="E870" s="205"/>
      <c r="F870" s="242"/>
      <c r="G870" s="477"/>
    </row>
    <row r="871" spans="1:7" ht="13.5" customHeight="1" x14ac:dyDescent="0.25">
      <c r="A871" s="418"/>
      <c r="B871" s="206"/>
      <c r="C871" s="408"/>
      <c r="D871" s="409"/>
      <c r="E871" s="230"/>
      <c r="F871" s="242"/>
      <c r="G871" s="477"/>
    </row>
    <row r="872" spans="1:7" ht="13.5" customHeight="1" x14ac:dyDescent="0.25">
      <c r="A872" s="418"/>
      <c r="B872" s="206"/>
      <c r="C872" s="408"/>
      <c r="D872" s="409"/>
      <c r="E872" s="205"/>
      <c r="F872" s="242"/>
      <c r="G872" s="477"/>
    </row>
    <row r="873" spans="1:7" ht="13.5" customHeight="1" x14ac:dyDescent="0.3">
      <c r="A873" s="418"/>
      <c r="B873" s="206"/>
      <c r="C873" s="435" t="s">
        <v>231</v>
      </c>
      <c r="D873" s="409" t="s">
        <v>201</v>
      </c>
      <c r="E873" s="443">
        <f>E796</f>
        <v>906</v>
      </c>
      <c r="F873" s="448"/>
      <c r="G873" s="477">
        <f>E873*F873</f>
        <v>0</v>
      </c>
    </row>
    <row r="874" spans="1:7" ht="13" x14ac:dyDescent="0.25">
      <c r="A874" s="399"/>
      <c r="B874" s="206"/>
      <c r="C874" s="400"/>
      <c r="D874" s="401"/>
      <c r="E874" s="205"/>
      <c r="F874" s="448"/>
      <c r="G874" s="477"/>
    </row>
    <row r="875" spans="1:7" ht="13.5" customHeight="1" x14ac:dyDescent="0.25">
      <c r="A875" s="418" t="s">
        <v>235</v>
      </c>
      <c r="B875" s="204"/>
      <c r="C875" s="408" t="s">
        <v>232</v>
      </c>
      <c r="D875" s="409"/>
      <c r="E875" s="205"/>
      <c r="F875" s="448"/>
      <c r="G875" s="477"/>
    </row>
    <row r="876" spans="1:7" ht="13.5" customHeight="1" x14ac:dyDescent="0.25">
      <c r="A876" s="418"/>
      <c r="B876" s="206"/>
      <c r="C876" s="408"/>
      <c r="D876" s="409"/>
      <c r="E876" s="205"/>
      <c r="F876" s="205"/>
      <c r="G876" s="471"/>
    </row>
    <row r="877" spans="1:7" ht="13.5" customHeight="1" x14ac:dyDescent="0.25">
      <c r="A877" s="418"/>
      <c r="B877" s="243"/>
      <c r="C877" s="408" t="s">
        <v>233</v>
      </c>
      <c r="D877" s="401" t="s">
        <v>39</v>
      </c>
      <c r="E877" s="205">
        <v>30</v>
      </c>
      <c r="F877" s="205"/>
      <c r="G877" s="477">
        <f>E877*F877</f>
        <v>0</v>
      </c>
    </row>
    <row r="878" spans="1:7" ht="13.5" customHeight="1" x14ac:dyDescent="0.25">
      <c r="A878" s="418"/>
      <c r="B878" s="204"/>
      <c r="C878" s="408"/>
      <c r="D878" s="409"/>
      <c r="E878" s="205"/>
      <c r="F878" s="205"/>
      <c r="G878" s="471"/>
    </row>
    <row r="879" spans="1:7" ht="13.5" customHeight="1" x14ac:dyDescent="0.25">
      <c r="A879" s="418"/>
      <c r="B879" s="206"/>
      <c r="C879" s="408"/>
      <c r="D879" s="442"/>
      <c r="E879" s="205"/>
      <c r="F879" s="242"/>
      <c r="G879" s="477"/>
    </row>
    <row r="880" spans="1:7" ht="36.75" customHeight="1" x14ac:dyDescent="0.25">
      <c r="A880" s="418"/>
      <c r="B880" s="206"/>
      <c r="C880" s="408"/>
      <c r="D880" s="411"/>
      <c r="E880" s="205"/>
      <c r="F880" s="205"/>
      <c r="G880" s="477"/>
    </row>
    <row r="881" spans="1:7" ht="25.5" customHeight="1" x14ac:dyDescent="0.25">
      <c r="A881" s="418"/>
      <c r="B881" s="206"/>
      <c r="C881" s="408"/>
      <c r="D881" s="409"/>
      <c r="E881" s="205"/>
      <c r="F881" s="205"/>
      <c r="G881" s="477"/>
    </row>
    <row r="882" spans="1:7" ht="25.5" customHeight="1" x14ac:dyDescent="0.25">
      <c r="A882" s="282"/>
      <c r="B882" s="206"/>
      <c r="C882" s="206"/>
      <c r="D882" s="205"/>
      <c r="E882" s="205"/>
      <c r="F882" s="205"/>
      <c r="G882" s="477"/>
    </row>
    <row r="883" spans="1:7" ht="13.5" customHeight="1" x14ac:dyDescent="0.25">
      <c r="A883" s="282"/>
      <c r="B883" s="206"/>
      <c r="C883" s="206"/>
      <c r="D883" s="205"/>
      <c r="E883" s="205"/>
      <c r="F883" s="205"/>
      <c r="G883" s="477"/>
    </row>
    <row r="884" spans="1:7" ht="13.5" customHeight="1" x14ac:dyDescent="0.25">
      <c r="A884" s="280"/>
      <c r="B884" s="204"/>
      <c r="C884" s="204"/>
      <c r="D884" s="205"/>
      <c r="E884" s="205"/>
      <c r="F884" s="205"/>
      <c r="G884" s="477"/>
    </row>
    <row r="885" spans="1:7" ht="35.25" customHeight="1" x14ac:dyDescent="0.25">
      <c r="A885" s="282"/>
      <c r="B885" s="206"/>
      <c r="C885" s="21"/>
      <c r="D885" s="205"/>
      <c r="E885" s="205"/>
      <c r="F885" s="242"/>
      <c r="G885" s="477"/>
    </row>
    <row r="886" spans="1:7" ht="13.5" customHeight="1" x14ac:dyDescent="0.25">
      <c r="A886" s="282"/>
      <c r="B886" s="206"/>
      <c r="C886" s="21"/>
      <c r="D886" s="205"/>
      <c r="E886" s="205"/>
      <c r="F886" s="244"/>
      <c r="G886" s="477"/>
    </row>
    <row r="887" spans="1:7" ht="33" customHeight="1" x14ac:dyDescent="0.25">
      <c r="A887" s="282"/>
      <c r="B887" s="206"/>
      <c r="C887" s="21"/>
      <c r="D887" s="205"/>
      <c r="E887" s="205"/>
      <c r="F887" s="244"/>
      <c r="G887" s="477"/>
    </row>
    <row r="888" spans="1:7" ht="23.25" customHeight="1" x14ac:dyDescent="0.25">
      <c r="A888" s="282"/>
      <c r="B888" s="206"/>
      <c r="C888" s="206"/>
      <c r="D888" s="205"/>
      <c r="E888" s="205"/>
      <c r="F888" s="247"/>
      <c r="G888" s="478"/>
    </row>
    <row r="889" spans="1:7" ht="13.5" customHeight="1" x14ac:dyDescent="0.25">
      <c r="A889" s="283"/>
      <c r="B889" s="212"/>
      <c r="C889" s="212"/>
      <c r="D889" s="214"/>
      <c r="E889" s="214"/>
      <c r="F889" s="247"/>
      <c r="G889" s="478"/>
    </row>
    <row r="890" spans="1:7" ht="32.25" customHeight="1" x14ac:dyDescent="0.25">
      <c r="A890" s="284"/>
      <c r="B890" s="213"/>
      <c r="C890" s="213"/>
      <c r="D890" s="214"/>
      <c r="E890" s="214"/>
      <c r="F890" s="247"/>
      <c r="G890" s="477"/>
    </row>
    <row r="891" spans="1:7" ht="50.25" customHeight="1" x14ac:dyDescent="0.25">
      <c r="A891" s="284"/>
      <c r="B891" s="213"/>
      <c r="C891" s="213"/>
      <c r="D891" s="214"/>
      <c r="E891" s="214"/>
      <c r="F891" s="247"/>
      <c r="G891" s="477"/>
    </row>
    <row r="892" spans="1:7" ht="25.5" customHeight="1" x14ac:dyDescent="0.25">
      <c r="A892" s="284"/>
      <c r="B892" s="213"/>
      <c r="C892" s="213"/>
      <c r="D892" s="214"/>
      <c r="E892" s="214"/>
      <c r="F892" s="247"/>
      <c r="G892" s="479"/>
    </row>
    <row r="893" spans="1:7" ht="13.5" customHeight="1" x14ac:dyDescent="0.25">
      <c r="A893" s="284"/>
      <c r="B893" s="213"/>
      <c r="C893" s="213"/>
      <c r="D893" s="214"/>
      <c r="E893" s="214"/>
      <c r="F893" s="247"/>
      <c r="G893" s="477"/>
    </row>
    <row r="894" spans="1:7" ht="13.5" customHeight="1" x14ac:dyDescent="0.25">
      <c r="A894" s="284"/>
      <c r="B894" s="213"/>
      <c r="C894" s="213"/>
      <c r="D894" s="214"/>
      <c r="E894" s="214"/>
      <c r="F894" s="247"/>
      <c r="G894" s="477"/>
    </row>
    <row r="895" spans="1:7" ht="13.5" customHeight="1" x14ac:dyDescent="0.25">
      <c r="A895" s="284"/>
      <c r="B895" s="213"/>
      <c r="C895" s="213"/>
      <c r="D895" s="214"/>
      <c r="E895" s="214"/>
      <c r="F895" s="247"/>
      <c r="G895" s="477"/>
    </row>
    <row r="896" spans="1:7" ht="13.5" customHeight="1" x14ac:dyDescent="0.25">
      <c r="A896" s="284"/>
      <c r="B896" s="213"/>
      <c r="C896" s="358"/>
      <c r="D896" s="213"/>
      <c r="E896" s="214"/>
      <c r="F896" s="247"/>
      <c r="G896" s="479"/>
    </row>
    <row r="897" spans="1:7" ht="33" customHeight="1" x14ac:dyDescent="0.25">
      <c r="A897" s="283"/>
      <c r="B897" s="212"/>
      <c r="C897" s="213"/>
      <c r="D897" s="213"/>
      <c r="E897" s="214"/>
      <c r="F897" s="247"/>
      <c r="G897" s="479"/>
    </row>
    <row r="898" spans="1:7" ht="13.5" customHeight="1" x14ac:dyDescent="0.25">
      <c r="A898" s="283"/>
      <c r="B898" s="212"/>
      <c r="C898" s="213"/>
      <c r="D898" s="214"/>
      <c r="E898" s="214"/>
      <c r="F898" s="247"/>
      <c r="G898" s="479"/>
    </row>
    <row r="899" spans="1:7" ht="13.5" customHeight="1" x14ac:dyDescent="0.25">
      <c r="A899" s="283"/>
      <c r="B899" s="212"/>
      <c r="C899" s="213"/>
      <c r="D899" s="214"/>
      <c r="E899" s="214"/>
      <c r="F899" s="247"/>
      <c r="G899" s="477"/>
    </row>
    <row r="900" spans="1:7" ht="13.5" customHeight="1" x14ac:dyDescent="0.25">
      <c r="A900" s="283"/>
      <c r="B900" s="212"/>
      <c r="C900" s="213"/>
      <c r="D900" s="214"/>
      <c r="E900" s="214"/>
      <c r="F900" s="247"/>
      <c r="G900" s="477"/>
    </row>
    <row r="901" spans="1:7" ht="13.5" customHeight="1" x14ac:dyDescent="0.25">
      <c r="A901" s="285"/>
      <c r="B901" s="246"/>
      <c r="C901" s="220"/>
      <c r="D901" s="221"/>
      <c r="E901" s="221"/>
      <c r="F901" s="245"/>
      <c r="G901" s="480"/>
    </row>
    <row r="902" spans="1:7" ht="27.75" customHeight="1" x14ac:dyDescent="0.25">
      <c r="A902" s="283"/>
      <c r="B902" s="43"/>
      <c r="C902" s="213"/>
      <c r="D902" s="205"/>
      <c r="E902" s="205"/>
      <c r="F902" s="242"/>
      <c r="G902" s="477"/>
    </row>
    <row r="903" spans="1:7" ht="26.25" customHeight="1" x14ac:dyDescent="0.25">
      <c r="A903" s="283"/>
      <c r="B903" s="212"/>
      <c r="C903" s="213"/>
      <c r="D903" s="205"/>
      <c r="E903" s="205"/>
      <c r="F903" s="242"/>
      <c r="G903" s="477"/>
    </row>
    <row r="904" spans="1:7" ht="13.5" customHeight="1" x14ac:dyDescent="0.25">
      <c r="A904" s="283"/>
      <c r="B904" s="212"/>
      <c r="C904" s="213"/>
      <c r="D904" s="205"/>
      <c r="E904" s="205"/>
      <c r="F904" s="242"/>
      <c r="G904" s="477"/>
    </row>
    <row r="905" spans="1:7" ht="13.5" customHeight="1" x14ac:dyDescent="0.25">
      <c r="A905" s="283"/>
      <c r="B905" s="212"/>
      <c r="C905" s="213"/>
      <c r="D905" s="205"/>
      <c r="E905" s="205"/>
      <c r="F905" s="242"/>
      <c r="G905" s="477"/>
    </row>
    <row r="906" spans="1:7" ht="13.5" customHeight="1" x14ac:dyDescent="0.25">
      <c r="A906" s="283"/>
      <c r="B906" s="212"/>
      <c r="C906" s="213"/>
      <c r="D906" s="205"/>
      <c r="E906" s="205"/>
      <c r="F906" s="242"/>
      <c r="G906" s="477"/>
    </row>
    <row r="907" spans="1:7" ht="13.5" customHeight="1" x14ac:dyDescent="0.25">
      <c r="A907" s="283"/>
      <c r="B907" s="212"/>
      <c r="C907" s="213"/>
      <c r="D907" s="358"/>
      <c r="E907" s="205"/>
      <c r="F907" s="242"/>
      <c r="G907" s="477"/>
    </row>
    <row r="908" spans="1:7" ht="30" customHeight="1" x14ac:dyDescent="0.25">
      <c r="A908" s="283"/>
      <c r="B908" s="212"/>
      <c r="C908" s="213"/>
      <c r="D908" s="205"/>
      <c r="E908" s="205"/>
      <c r="F908" s="242"/>
      <c r="G908" s="477"/>
    </row>
    <row r="909" spans="1:7" ht="13.5" customHeight="1" x14ac:dyDescent="0.25">
      <c r="A909" s="283"/>
      <c r="B909" s="212"/>
      <c r="C909" s="213"/>
      <c r="D909" s="205"/>
      <c r="E909" s="205"/>
      <c r="F909" s="242"/>
      <c r="G909" s="477"/>
    </row>
    <row r="910" spans="1:7" ht="13.5" customHeight="1" x14ac:dyDescent="0.25">
      <c r="A910" s="283"/>
      <c r="B910" s="212"/>
      <c r="C910" s="213"/>
      <c r="D910" s="205"/>
      <c r="E910" s="205"/>
      <c r="F910" s="242"/>
      <c r="G910" s="477"/>
    </row>
    <row r="911" spans="1:7" ht="13.5" customHeight="1" x14ac:dyDescent="0.25">
      <c r="A911" s="283"/>
      <c r="B911" s="212"/>
      <c r="C911" s="213"/>
      <c r="D911" s="205"/>
      <c r="E911" s="205"/>
      <c r="F911" s="242"/>
      <c r="G911" s="477"/>
    </row>
    <row r="912" spans="1:7" ht="13.5" customHeight="1" x14ac:dyDescent="0.25">
      <c r="A912" s="283"/>
      <c r="B912" s="212"/>
      <c r="C912" s="213"/>
      <c r="D912" s="205"/>
      <c r="E912" s="205"/>
      <c r="F912" s="242"/>
      <c r="G912" s="477"/>
    </row>
    <row r="913" spans="1:7" ht="13.5" customHeight="1" x14ac:dyDescent="0.25">
      <c r="A913" s="283"/>
      <c r="B913" s="212"/>
      <c r="C913" s="213"/>
      <c r="D913" s="205"/>
      <c r="E913" s="205"/>
      <c r="F913" s="242"/>
      <c r="G913" s="477"/>
    </row>
    <row r="914" spans="1:7" ht="13.5" customHeight="1" x14ac:dyDescent="0.25">
      <c r="A914" s="283"/>
      <c r="B914" s="212"/>
      <c r="C914" s="213"/>
      <c r="D914" s="205"/>
      <c r="E914" s="205"/>
      <c r="F914" s="242"/>
      <c r="G914" s="477"/>
    </row>
    <row r="915" spans="1:7" ht="13.5" customHeight="1" x14ac:dyDescent="0.25">
      <c r="A915" s="283"/>
      <c r="B915" s="212"/>
      <c r="C915" s="213"/>
      <c r="D915" s="205"/>
      <c r="E915" s="205"/>
      <c r="F915" s="242"/>
      <c r="G915" s="477"/>
    </row>
    <row r="916" spans="1:7" ht="13.5" customHeight="1" x14ac:dyDescent="0.25">
      <c r="A916" s="283"/>
      <c r="B916" s="212"/>
      <c r="C916" s="213"/>
      <c r="D916" s="205"/>
      <c r="E916" s="205"/>
      <c r="F916" s="242"/>
      <c r="G916" s="477"/>
    </row>
    <row r="917" spans="1:7" ht="13.5" customHeight="1" x14ac:dyDescent="0.25">
      <c r="A917" s="90"/>
      <c r="B917" s="43"/>
      <c r="C917" s="303"/>
      <c r="D917" s="43"/>
      <c r="E917" s="43"/>
      <c r="F917" s="43"/>
      <c r="G917" s="310"/>
    </row>
    <row r="918" spans="1:7" ht="13.5" customHeight="1" x14ac:dyDescent="0.25">
      <c r="A918" s="90"/>
      <c r="B918" s="43"/>
      <c r="C918" s="303"/>
      <c r="D918" s="43"/>
      <c r="E918" s="43"/>
      <c r="F918" s="43"/>
      <c r="G918" s="310"/>
    </row>
    <row r="919" spans="1:7" ht="13.5" customHeight="1" x14ac:dyDescent="0.25">
      <c r="A919" s="90"/>
      <c r="B919" s="43"/>
      <c r="C919" s="303"/>
      <c r="D919" s="43"/>
      <c r="E919" s="43"/>
      <c r="F919" s="43"/>
      <c r="G919" s="310"/>
    </row>
    <row r="920" spans="1:7" ht="13.5" customHeight="1" x14ac:dyDescent="0.25">
      <c r="A920" s="90"/>
      <c r="B920" s="43"/>
      <c r="C920" s="303"/>
      <c r="D920" s="43"/>
      <c r="E920" s="43"/>
      <c r="F920" s="43"/>
      <c r="G920" s="310"/>
    </row>
    <row r="921" spans="1:7" ht="13.5" customHeight="1" x14ac:dyDescent="0.25">
      <c r="A921" s="90"/>
      <c r="B921" s="43"/>
      <c r="C921" s="303"/>
      <c r="D921" s="43"/>
      <c r="E921" s="43"/>
      <c r="F921" s="43"/>
      <c r="G921" s="310"/>
    </row>
    <row r="922" spans="1:7" ht="13.5" customHeight="1" x14ac:dyDescent="0.25">
      <c r="A922" s="90"/>
      <c r="B922" s="43"/>
      <c r="C922" s="303"/>
      <c r="D922" s="43"/>
      <c r="E922" s="43"/>
      <c r="F922" s="43"/>
      <c r="G922" s="310"/>
    </row>
    <row r="923" spans="1:7" ht="13.5" customHeight="1" x14ac:dyDescent="0.25">
      <c r="A923" s="90"/>
      <c r="B923" s="43"/>
      <c r="C923" s="303"/>
      <c r="D923" s="43"/>
      <c r="E923" s="43"/>
      <c r="F923" s="43"/>
      <c r="G923" s="310"/>
    </row>
    <row r="924" spans="1:7" ht="13.5" customHeight="1" x14ac:dyDescent="0.25">
      <c r="A924" s="90"/>
      <c r="B924" s="43"/>
      <c r="C924" s="303"/>
      <c r="D924" s="43"/>
      <c r="E924" s="43"/>
      <c r="F924" s="43"/>
      <c r="G924" s="310"/>
    </row>
    <row r="925" spans="1:7" ht="13.5" customHeight="1" x14ac:dyDescent="0.25">
      <c r="A925" s="90"/>
      <c r="B925" s="43"/>
      <c r="C925" s="303"/>
      <c r="D925" s="43"/>
      <c r="E925" s="43"/>
      <c r="F925" s="43"/>
      <c r="G925" s="310"/>
    </row>
    <row r="926" spans="1:7" ht="13.5" customHeight="1" x14ac:dyDescent="0.25">
      <c r="A926" s="90"/>
      <c r="B926" s="43"/>
      <c r="C926" s="303"/>
      <c r="D926" s="43"/>
      <c r="E926" s="43"/>
      <c r="F926" s="43"/>
      <c r="G926" s="310"/>
    </row>
    <row r="927" spans="1:7" ht="13.5" customHeight="1" x14ac:dyDescent="0.25">
      <c r="A927" s="90"/>
      <c r="B927" s="43"/>
      <c r="C927" s="303"/>
      <c r="D927" s="43"/>
      <c r="E927" s="43"/>
      <c r="F927" s="43"/>
      <c r="G927" s="310"/>
    </row>
    <row r="928" spans="1:7" ht="13.5" customHeight="1" x14ac:dyDescent="0.25">
      <c r="A928" s="90"/>
      <c r="B928" s="43"/>
      <c r="C928" s="303"/>
      <c r="D928" s="43"/>
      <c r="E928" s="43"/>
      <c r="F928" s="43"/>
      <c r="G928" s="310"/>
    </row>
    <row r="929" spans="1:7" ht="13.5" customHeight="1" x14ac:dyDescent="0.25">
      <c r="A929" s="90"/>
      <c r="B929" s="43"/>
      <c r="C929" s="303"/>
      <c r="D929" s="43"/>
      <c r="E929" s="43"/>
      <c r="F929" s="43"/>
      <c r="G929" s="310"/>
    </row>
    <row r="930" spans="1:7" ht="13.5" customHeight="1" x14ac:dyDescent="0.25">
      <c r="A930" s="90"/>
      <c r="B930" s="43"/>
      <c r="C930" s="303"/>
      <c r="D930" s="43"/>
      <c r="E930" s="43"/>
      <c r="F930" s="43"/>
      <c r="G930" s="310"/>
    </row>
    <row r="931" spans="1:7" ht="13.5" customHeight="1" x14ac:dyDescent="0.25">
      <c r="A931" s="90"/>
      <c r="B931" s="43"/>
      <c r="C931" s="303"/>
      <c r="D931" s="43"/>
      <c r="E931" s="43"/>
      <c r="F931" s="43"/>
      <c r="G931" s="310"/>
    </row>
    <row r="932" spans="1:7" ht="13.5" customHeight="1" x14ac:dyDescent="0.25">
      <c r="A932" s="90"/>
      <c r="B932" s="43"/>
      <c r="C932" s="303"/>
      <c r="D932" s="43"/>
      <c r="E932" s="43"/>
      <c r="F932" s="43"/>
      <c r="G932" s="310"/>
    </row>
    <row r="933" spans="1:7" ht="13.5" customHeight="1" x14ac:dyDescent="0.25">
      <c r="A933" s="90"/>
      <c r="B933" s="43"/>
      <c r="C933" s="303"/>
      <c r="D933" s="43"/>
      <c r="E933" s="43"/>
      <c r="F933" s="43"/>
      <c r="G933" s="310"/>
    </row>
    <row r="934" spans="1:7" ht="13.5" customHeight="1" x14ac:dyDescent="0.25">
      <c r="A934" s="90"/>
      <c r="B934" s="43"/>
      <c r="C934" s="303"/>
      <c r="D934" s="43"/>
      <c r="E934" s="43"/>
      <c r="F934" s="43"/>
      <c r="G934" s="310"/>
    </row>
    <row r="935" spans="1:7" ht="13.5" customHeight="1" thickBot="1" x14ac:dyDescent="0.3">
      <c r="A935" s="90"/>
      <c r="B935" s="43"/>
      <c r="C935" s="303"/>
      <c r="D935" s="43"/>
      <c r="E935" s="43"/>
      <c r="F935" s="43"/>
      <c r="G935" s="310"/>
    </row>
    <row r="936" spans="1:7" ht="13.5" customHeight="1" x14ac:dyDescent="0.25">
      <c r="A936" s="78"/>
      <c r="B936" s="322"/>
      <c r="C936" s="323"/>
      <c r="D936" s="324"/>
      <c r="E936" s="324"/>
      <c r="F936" s="324"/>
      <c r="G936" s="325"/>
    </row>
    <row r="937" spans="1:7" ht="13.5" customHeight="1" x14ac:dyDescent="0.3">
      <c r="A937" s="85" t="s">
        <v>7</v>
      </c>
      <c r="B937" s="345"/>
      <c r="C937" s="346"/>
      <c r="D937" s="43"/>
      <c r="E937" s="43"/>
      <c r="F937" s="43"/>
      <c r="G937" s="468">
        <f>SUM(G870:G935)</f>
        <v>0</v>
      </c>
    </row>
    <row r="938" spans="1:7" ht="13.5" customHeight="1" thickBot="1" x14ac:dyDescent="0.3">
      <c r="A938" s="80"/>
      <c r="B938" s="329"/>
      <c r="C938" s="330"/>
      <c r="D938" s="45"/>
      <c r="E938" s="45"/>
      <c r="F938" s="45"/>
      <c r="G938" s="469"/>
    </row>
    <row r="939" spans="1:7" ht="13.5" customHeight="1" x14ac:dyDescent="0.25">
      <c r="A939" s="276"/>
      <c r="B939" s="93"/>
      <c r="C939" s="347"/>
      <c r="D939" s="93"/>
      <c r="E939" s="93"/>
      <c r="F939" s="93"/>
      <c r="G939" s="22"/>
    </row>
    <row r="940" spans="1:7" ht="13.5" customHeight="1" thickBot="1" x14ac:dyDescent="0.3">
      <c r="A940" s="276"/>
      <c r="B940" s="93"/>
      <c r="C940" s="347"/>
      <c r="D940" s="93"/>
      <c r="E940" s="93"/>
      <c r="F940" s="93"/>
      <c r="G940" s="22"/>
    </row>
    <row r="941" spans="1:7" ht="13.5" customHeight="1" thickBot="1" x14ac:dyDescent="0.35">
      <c r="A941" s="61"/>
      <c r="B941" s="333"/>
      <c r="C941" s="350"/>
      <c r="D941" s="331"/>
      <c r="E941" s="333"/>
      <c r="F941" s="491" t="s">
        <v>16</v>
      </c>
      <c r="G941" s="492"/>
    </row>
    <row r="942" spans="1:7" ht="33.65" customHeight="1" thickBot="1" x14ac:dyDescent="0.35">
      <c r="A942" s="91" t="s">
        <v>0</v>
      </c>
      <c r="B942" s="351" t="s">
        <v>9</v>
      </c>
      <c r="C942" s="352" t="s">
        <v>1</v>
      </c>
      <c r="D942" s="336" t="s">
        <v>2</v>
      </c>
      <c r="E942" s="353" t="s">
        <v>3</v>
      </c>
      <c r="F942" s="351" t="s">
        <v>4</v>
      </c>
      <c r="G942" s="470" t="s">
        <v>5</v>
      </c>
    </row>
    <row r="943" spans="1:7" ht="13.5" customHeight="1" x14ac:dyDescent="0.25">
      <c r="A943" s="279"/>
      <c r="B943" s="324"/>
      <c r="C943" s="354"/>
      <c r="D943" s="43"/>
      <c r="E943" s="324"/>
      <c r="F943" s="324"/>
      <c r="G943" s="325"/>
    </row>
    <row r="944" spans="1:7" ht="13.5" customHeight="1" x14ac:dyDescent="0.25">
      <c r="A944" s="198">
        <v>5700</v>
      </c>
      <c r="B944" s="252"/>
      <c r="C944" s="200" t="s">
        <v>51</v>
      </c>
      <c r="D944" s="183"/>
      <c r="E944" s="183"/>
      <c r="F944" s="182"/>
      <c r="G944" s="263"/>
    </row>
    <row r="945" spans="1:7" ht="13.5" customHeight="1" x14ac:dyDescent="0.25">
      <c r="A945" s="118"/>
      <c r="B945" s="252"/>
      <c r="C945" s="115"/>
      <c r="D945" s="183"/>
      <c r="E945" s="264"/>
      <c r="F945" s="182"/>
      <c r="G945" s="263"/>
    </row>
    <row r="946" spans="1:7" ht="13.5" customHeight="1" x14ac:dyDescent="0.25">
      <c r="A946" s="118">
        <v>57.02</v>
      </c>
      <c r="B946" s="252"/>
      <c r="C946" s="115" t="s">
        <v>180</v>
      </c>
      <c r="D946" s="183"/>
      <c r="E946" s="258"/>
      <c r="F946" s="182"/>
      <c r="G946" s="263"/>
    </row>
    <row r="947" spans="1:7" ht="13.5" customHeight="1" x14ac:dyDescent="0.25">
      <c r="A947" s="118"/>
      <c r="B947" s="252"/>
      <c r="C947" s="115"/>
      <c r="D947" s="183"/>
      <c r="E947" s="258"/>
      <c r="F947" s="182"/>
      <c r="G947" s="263"/>
    </row>
    <row r="948" spans="1:7" ht="13.5" customHeight="1" x14ac:dyDescent="0.25">
      <c r="A948" s="118" t="s">
        <v>62</v>
      </c>
      <c r="B948" s="252"/>
      <c r="C948" s="265" t="s">
        <v>181</v>
      </c>
      <c r="D948" s="183"/>
      <c r="E948" s="258"/>
      <c r="F948" s="152"/>
      <c r="G948" s="263"/>
    </row>
    <row r="949" spans="1:7" ht="13.5" customHeight="1" x14ac:dyDescent="0.25">
      <c r="A949" s="118"/>
      <c r="B949" s="253"/>
      <c r="C949" s="115"/>
      <c r="D949" s="266"/>
      <c r="E949" s="258"/>
      <c r="F949" s="182"/>
      <c r="G949" s="263"/>
    </row>
    <row r="950" spans="1:7" ht="13.5" customHeight="1" x14ac:dyDescent="0.25">
      <c r="A950" s="118" t="s">
        <v>132</v>
      </c>
      <c r="B950" s="253"/>
      <c r="C950" s="115" t="s">
        <v>182</v>
      </c>
      <c r="D950" s="248" t="s">
        <v>34</v>
      </c>
      <c r="E950" s="258">
        <v>0.18</v>
      </c>
      <c r="F950" s="182"/>
      <c r="G950" s="263">
        <f>E950*F950</f>
        <v>0</v>
      </c>
    </row>
    <row r="951" spans="1:7" ht="13.5" customHeight="1" x14ac:dyDescent="0.25">
      <c r="A951" s="118"/>
      <c r="B951" s="253"/>
      <c r="C951" s="115"/>
      <c r="D951" s="266"/>
      <c r="E951" s="258"/>
      <c r="F951" s="182"/>
      <c r="G951" s="263"/>
    </row>
    <row r="952" spans="1:7" ht="13.5" customHeight="1" x14ac:dyDescent="0.25">
      <c r="A952" s="118"/>
      <c r="B952" s="253"/>
      <c r="C952" s="115"/>
      <c r="D952" s="248"/>
      <c r="E952" s="258"/>
      <c r="F952" s="182"/>
      <c r="G952" s="263"/>
    </row>
    <row r="953" spans="1:7" ht="13.5" customHeight="1" x14ac:dyDescent="0.25">
      <c r="A953" s="118" t="s">
        <v>66</v>
      </c>
      <c r="B953" s="253"/>
      <c r="C953" s="115" t="s">
        <v>183</v>
      </c>
      <c r="D953" s="248" t="s">
        <v>37</v>
      </c>
      <c r="E953" s="258">
        <v>20</v>
      </c>
      <c r="F953" s="182"/>
      <c r="G953" s="263">
        <f>E953*F953</f>
        <v>0</v>
      </c>
    </row>
    <row r="954" spans="1:7" ht="13.5" customHeight="1" x14ac:dyDescent="0.25">
      <c r="A954" s="118"/>
      <c r="B954" s="253"/>
      <c r="C954" s="115"/>
      <c r="D954" s="266"/>
      <c r="E954" s="249"/>
      <c r="F954" s="182"/>
      <c r="G954" s="263" t="s">
        <v>113</v>
      </c>
    </row>
    <row r="955" spans="1:7" ht="13.5" customHeight="1" x14ac:dyDescent="0.25">
      <c r="A955" s="118"/>
      <c r="B955" s="253"/>
      <c r="C955" s="115"/>
      <c r="D955" s="266"/>
      <c r="E955" s="249"/>
      <c r="F955" s="182"/>
      <c r="G955" s="263"/>
    </row>
    <row r="956" spans="1:7" ht="13.5" customHeight="1" x14ac:dyDescent="0.25">
      <c r="A956" s="118"/>
      <c r="B956" s="253"/>
      <c r="C956" s="115"/>
      <c r="D956" s="248"/>
      <c r="E956" s="249"/>
      <c r="F956" s="182"/>
      <c r="G956" s="263" t="s">
        <v>113</v>
      </c>
    </row>
    <row r="957" spans="1:7" ht="13.5" customHeight="1" x14ac:dyDescent="0.25">
      <c r="A957" s="118">
        <v>57.06</v>
      </c>
      <c r="B957" s="255"/>
      <c r="C957" s="115" t="s">
        <v>184</v>
      </c>
      <c r="D957" s="248"/>
      <c r="E957" s="249"/>
      <c r="F957" s="182"/>
      <c r="G957" s="263" t="s">
        <v>113</v>
      </c>
    </row>
    <row r="958" spans="1:7" ht="13.5" customHeight="1" x14ac:dyDescent="0.25">
      <c r="A958" s="254"/>
      <c r="B958" s="253"/>
      <c r="C958" s="115"/>
      <c r="D958" s="248"/>
      <c r="E958" s="249"/>
      <c r="F958" s="182"/>
      <c r="G958" s="263" t="s">
        <v>113</v>
      </c>
    </row>
    <row r="959" spans="1:7" ht="13.5" customHeight="1" x14ac:dyDescent="0.25">
      <c r="A959" s="118"/>
      <c r="B959" s="253"/>
      <c r="C959" s="115" t="s">
        <v>185</v>
      </c>
      <c r="D959" s="266"/>
      <c r="E959" s="249"/>
      <c r="F959" s="182"/>
      <c r="G959" s="263" t="s">
        <v>113</v>
      </c>
    </row>
    <row r="960" spans="1:7" ht="13.5" customHeight="1" x14ac:dyDescent="0.25">
      <c r="A960" s="118"/>
      <c r="B960" s="253"/>
      <c r="C960" s="115" t="s">
        <v>186</v>
      </c>
      <c r="D960" s="266" t="s">
        <v>34</v>
      </c>
      <c r="E960" s="258">
        <v>0.18</v>
      </c>
      <c r="F960" s="182"/>
      <c r="G960" s="263">
        <f>E960*F960</f>
        <v>0</v>
      </c>
    </row>
    <row r="961" spans="1:7" ht="13.5" customHeight="1" x14ac:dyDescent="0.25">
      <c r="A961" s="118"/>
      <c r="B961" s="253"/>
      <c r="C961" s="115"/>
      <c r="D961" s="266"/>
      <c r="E961" s="249"/>
      <c r="F961" s="182"/>
      <c r="G961" s="263"/>
    </row>
    <row r="962" spans="1:7" ht="13.5" customHeight="1" x14ac:dyDescent="0.25">
      <c r="A962" s="118">
        <v>57.07</v>
      </c>
      <c r="B962" s="253"/>
      <c r="C962" s="115" t="s">
        <v>43</v>
      </c>
      <c r="D962" s="266" t="s">
        <v>26</v>
      </c>
      <c r="E962" s="249">
        <v>1</v>
      </c>
      <c r="F962" s="182"/>
      <c r="G962" s="263">
        <f>E962*F962</f>
        <v>0</v>
      </c>
    </row>
    <row r="963" spans="1:7" ht="13.5" customHeight="1" x14ac:dyDescent="0.25">
      <c r="A963" s="118"/>
      <c r="B963" s="253"/>
      <c r="C963" s="115"/>
      <c r="D963" s="266"/>
      <c r="E963" s="249"/>
      <c r="F963" s="182"/>
      <c r="G963" s="263"/>
    </row>
    <row r="964" spans="1:7" ht="13.5" customHeight="1" x14ac:dyDescent="0.25">
      <c r="A964" s="391"/>
      <c r="B964" s="392"/>
      <c r="C964" s="269"/>
      <c r="D964" s="393"/>
      <c r="E964" s="259"/>
      <c r="F964" s="394"/>
      <c r="G964" s="395"/>
    </row>
    <row r="965" spans="1:7" ht="13.5" customHeight="1" x14ac:dyDescent="0.25">
      <c r="A965" s="118"/>
      <c r="B965" s="253"/>
      <c r="C965" s="115"/>
      <c r="D965" s="266"/>
      <c r="E965" s="249"/>
      <c r="F965" s="182"/>
      <c r="G965" s="263"/>
    </row>
    <row r="966" spans="1:7" ht="13.5" customHeight="1" x14ac:dyDescent="0.25">
      <c r="A966" s="118"/>
      <c r="B966" s="253"/>
      <c r="C966" s="115"/>
      <c r="D966" s="266"/>
      <c r="E966" s="249"/>
      <c r="F966" s="182"/>
      <c r="G966" s="263"/>
    </row>
    <row r="967" spans="1:7" ht="13.5" customHeight="1" x14ac:dyDescent="0.25">
      <c r="A967" s="118"/>
      <c r="B967" s="253"/>
      <c r="C967" s="115"/>
      <c r="D967" s="266"/>
      <c r="E967" s="249"/>
      <c r="F967" s="182"/>
      <c r="G967" s="263"/>
    </row>
    <row r="968" spans="1:7" ht="13.5" customHeight="1" x14ac:dyDescent="0.25">
      <c r="A968" s="118"/>
      <c r="B968" s="253"/>
      <c r="C968" s="115"/>
      <c r="D968" s="266"/>
      <c r="E968" s="249"/>
      <c r="F968" s="182"/>
      <c r="G968" s="263"/>
    </row>
    <row r="969" spans="1:7" ht="13.5" customHeight="1" x14ac:dyDescent="0.25">
      <c r="A969" s="118"/>
      <c r="B969" s="253"/>
      <c r="C969" s="115"/>
      <c r="D969" s="266"/>
      <c r="E969" s="249"/>
      <c r="F969" s="182"/>
      <c r="G969" s="263"/>
    </row>
    <row r="970" spans="1:7" ht="13.5" customHeight="1" x14ac:dyDescent="0.25">
      <c r="A970" s="118"/>
      <c r="B970" s="253"/>
      <c r="C970" s="115"/>
      <c r="D970" s="266"/>
      <c r="E970" s="249"/>
      <c r="F970" s="182"/>
      <c r="G970" s="263"/>
    </row>
    <row r="971" spans="1:7" ht="13.5" customHeight="1" x14ac:dyDescent="0.25">
      <c r="A971" s="118"/>
      <c r="B971" s="253"/>
      <c r="C971" s="115"/>
      <c r="D971" s="266"/>
      <c r="E971" s="249"/>
      <c r="F971" s="182"/>
      <c r="G971" s="263"/>
    </row>
    <row r="972" spans="1:7" ht="13.5" customHeight="1" x14ac:dyDescent="0.25">
      <c r="A972" s="118"/>
      <c r="B972" s="253"/>
      <c r="C972" s="115"/>
      <c r="D972" s="266"/>
      <c r="E972" s="249"/>
      <c r="F972" s="182"/>
      <c r="G972" s="263"/>
    </row>
    <row r="973" spans="1:7" ht="13.5" customHeight="1" x14ac:dyDescent="0.25">
      <c r="A973" s="118"/>
      <c r="B973" s="253"/>
      <c r="C973" s="115"/>
      <c r="D973" s="266"/>
      <c r="E973" s="249"/>
      <c r="F973" s="182"/>
      <c r="G973" s="263"/>
    </row>
    <row r="974" spans="1:7" ht="13.5" customHeight="1" x14ac:dyDescent="0.25">
      <c r="A974" s="118"/>
      <c r="B974" s="253"/>
      <c r="C974" s="115"/>
      <c r="D974" s="266"/>
      <c r="E974" s="249"/>
      <c r="F974" s="182"/>
      <c r="G974" s="263"/>
    </row>
    <row r="975" spans="1:7" ht="13.5" customHeight="1" x14ac:dyDescent="0.25">
      <c r="A975" s="118"/>
      <c r="B975" s="253"/>
      <c r="C975" s="115"/>
      <c r="D975" s="266"/>
      <c r="E975" s="258"/>
      <c r="F975" s="182"/>
      <c r="G975" s="263"/>
    </row>
    <row r="976" spans="1:7" ht="13.5" customHeight="1" x14ac:dyDescent="0.25">
      <c r="A976" s="118"/>
      <c r="B976" s="253"/>
      <c r="C976" s="115"/>
      <c r="D976" s="266"/>
      <c r="E976" s="258"/>
      <c r="F976" s="182"/>
      <c r="G976" s="263"/>
    </row>
    <row r="977" spans="1:7" ht="13.5" customHeight="1" x14ac:dyDescent="0.25">
      <c r="A977" s="118"/>
      <c r="B977" s="253"/>
      <c r="C977" s="115"/>
      <c r="D977" s="266"/>
      <c r="E977" s="258"/>
      <c r="F977" s="182"/>
      <c r="G977" s="263"/>
    </row>
    <row r="978" spans="1:7" ht="13.5" customHeight="1" x14ac:dyDescent="0.25">
      <c r="A978" s="118"/>
      <c r="B978" s="253"/>
      <c r="C978" s="115"/>
      <c r="D978" s="266"/>
      <c r="E978" s="258"/>
      <c r="F978" s="182"/>
      <c r="G978" s="263"/>
    </row>
    <row r="979" spans="1:7" ht="13.5" customHeight="1" x14ac:dyDescent="0.25">
      <c r="A979" s="118"/>
      <c r="B979" s="253"/>
      <c r="C979" s="115"/>
      <c r="D979" s="266"/>
      <c r="E979" s="258"/>
      <c r="F979" s="182"/>
      <c r="G979" s="263"/>
    </row>
    <row r="980" spans="1:7" ht="13.5" customHeight="1" x14ac:dyDescent="0.25">
      <c r="A980" s="118"/>
      <c r="B980" s="253"/>
      <c r="C980" s="115"/>
      <c r="D980" s="266"/>
      <c r="E980" s="258"/>
      <c r="F980" s="182"/>
      <c r="G980" s="263"/>
    </row>
    <row r="981" spans="1:7" ht="13.5" customHeight="1" x14ac:dyDescent="0.25">
      <c r="A981" s="118"/>
      <c r="B981" s="253"/>
      <c r="C981" s="115"/>
      <c r="D981" s="266"/>
      <c r="E981" s="249"/>
      <c r="F981" s="182"/>
      <c r="G981" s="263"/>
    </row>
    <row r="982" spans="1:7" ht="13.5" customHeight="1" x14ac:dyDescent="0.25">
      <c r="A982" s="118"/>
      <c r="B982" s="253"/>
      <c r="C982" s="115"/>
      <c r="D982" s="266"/>
      <c r="E982" s="249"/>
      <c r="F982" s="182"/>
      <c r="G982" s="263"/>
    </row>
    <row r="983" spans="1:7" ht="13.5" customHeight="1" x14ac:dyDescent="0.25">
      <c r="A983" s="118"/>
      <c r="B983" s="253"/>
      <c r="C983" s="115"/>
      <c r="D983" s="266"/>
      <c r="E983" s="258"/>
      <c r="F983" s="182"/>
      <c r="G983" s="263"/>
    </row>
    <row r="984" spans="1:7" ht="13.5" customHeight="1" x14ac:dyDescent="0.25">
      <c r="A984" s="118"/>
      <c r="B984" s="253"/>
      <c r="C984" s="115"/>
      <c r="D984" s="266"/>
      <c r="E984" s="258"/>
      <c r="F984" s="182"/>
      <c r="G984" s="263"/>
    </row>
    <row r="985" spans="1:7" ht="13.5" customHeight="1" x14ac:dyDescent="0.25">
      <c r="A985" s="118"/>
      <c r="B985" s="253"/>
      <c r="C985" s="115"/>
      <c r="D985" s="266"/>
      <c r="E985" s="258"/>
      <c r="F985" s="182"/>
      <c r="G985" s="263"/>
    </row>
    <row r="986" spans="1:7" ht="13.5" customHeight="1" x14ac:dyDescent="0.25">
      <c r="A986" s="118"/>
      <c r="B986" s="253"/>
      <c r="C986" s="115"/>
      <c r="D986" s="248"/>
      <c r="E986" s="258"/>
      <c r="F986" s="182"/>
      <c r="G986" s="263"/>
    </row>
    <row r="987" spans="1:7" ht="13.5" customHeight="1" x14ac:dyDescent="0.25">
      <c r="A987" s="90"/>
      <c r="B987" s="43"/>
      <c r="C987" s="303"/>
      <c r="D987" s="43"/>
      <c r="E987" s="43"/>
      <c r="F987" s="43"/>
      <c r="G987" s="310"/>
    </row>
    <row r="988" spans="1:7" ht="13.5" customHeight="1" x14ac:dyDescent="0.25">
      <c r="A988" s="90"/>
      <c r="B988" s="43"/>
      <c r="C988" s="303"/>
      <c r="D988" s="43"/>
      <c r="E988" s="43"/>
      <c r="F988" s="43"/>
      <c r="G988" s="310"/>
    </row>
    <row r="989" spans="1:7" ht="13.5" customHeight="1" x14ac:dyDescent="0.25">
      <c r="A989" s="90"/>
      <c r="B989" s="43"/>
      <c r="C989" s="303"/>
      <c r="D989" s="43"/>
      <c r="E989" s="43"/>
      <c r="F989" s="43"/>
      <c r="G989" s="310"/>
    </row>
    <row r="990" spans="1:7" ht="13.5" customHeight="1" x14ac:dyDescent="0.25">
      <c r="A990" s="90"/>
      <c r="B990" s="43"/>
      <c r="C990" s="303"/>
      <c r="D990" s="43"/>
      <c r="E990" s="43"/>
      <c r="F990" s="43"/>
      <c r="G990" s="310"/>
    </row>
    <row r="991" spans="1:7" ht="13.5" customHeight="1" x14ac:dyDescent="0.25">
      <c r="A991" s="90"/>
      <c r="B991" s="43"/>
      <c r="C991" s="303"/>
      <c r="D991" s="43"/>
      <c r="E991" s="43"/>
      <c r="F991" s="43"/>
      <c r="G991" s="310"/>
    </row>
    <row r="992" spans="1:7" ht="13.5" customHeight="1" x14ac:dyDescent="0.25">
      <c r="A992" s="90"/>
      <c r="B992" s="43"/>
      <c r="C992" s="303"/>
      <c r="D992" s="43"/>
      <c r="E992" s="43"/>
      <c r="F992" s="43"/>
      <c r="G992" s="310"/>
    </row>
    <row r="993" spans="1:7" ht="13.5" customHeight="1" x14ac:dyDescent="0.25">
      <c r="A993" s="90"/>
      <c r="B993" s="43"/>
      <c r="C993" s="303"/>
      <c r="D993" s="43"/>
      <c r="E993" s="43"/>
      <c r="F993" s="43"/>
      <c r="G993" s="310"/>
    </row>
    <row r="994" spans="1:7" ht="13.5" customHeight="1" x14ac:dyDescent="0.25">
      <c r="A994" s="90"/>
      <c r="B994" s="43"/>
      <c r="C994" s="303"/>
      <c r="D994" s="43"/>
      <c r="E994" s="43"/>
      <c r="F994" s="43"/>
      <c r="G994" s="310"/>
    </row>
    <row r="995" spans="1:7" ht="13.5" customHeight="1" x14ac:dyDescent="0.25">
      <c r="A995" s="90"/>
      <c r="B995" s="43"/>
      <c r="C995" s="303"/>
      <c r="D995" s="43"/>
      <c r="E995" s="43"/>
      <c r="F995" s="43"/>
      <c r="G995" s="310"/>
    </row>
    <row r="996" spans="1:7" ht="13.5" customHeight="1" x14ac:dyDescent="0.25">
      <c r="A996" s="90"/>
      <c r="B996" s="43"/>
      <c r="C996" s="303"/>
      <c r="D996" s="43"/>
      <c r="E996" s="43"/>
      <c r="F996" s="43"/>
      <c r="G996" s="310"/>
    </row>
    <row r="997" spans="1:7" ht="13.5" customHeight="1" x14ac:dyDescent="0.25">
      <c r="A997" s="90"/>
      <c r="B997" s="43"/>
      <c r="C997" s="303"/>
      <c r="D997" s="43"/>
      <c r="E997" s="43"/>
      <c r="F997" s="43"/>
      <c r="G997" s="310"/>
    </row>
    <row r="998" spans="1:7" ht="13.5" customHeight="1" x14ac:dyDescent="0.25">
      <c r="A998" s="90"/>
      <c r="B998" s="43"/>
      <c r="C998" s="303"/>
      <c r="D998" s="43"/>
      <c r="E998" s="43"/>
      <c r="F998" s="43"/>
      <c r="G998" s="310"/>
    </row>
    <row r="999" spans="1:7" ht="13.5" customHeight="1" x14ac:dyDescent="0.25">
      <c r="A999" s="90"/>
      <c r="B999" s="43"/>
      <c r="C999" s="303"/>
      <c r="D999" s="43"/>
      <c r="E999" s="43"/>
      <c r="F999" s="43"/>
      <c r="G999" s="310"/>
    </row>
    <row r="1000" spans="1:7" ht="13.5" customHeight="1" x14ac:dyDescent="0.25">
      <c r="A1000" s="90"/>
      <c r="B1000" s="43"/>
      <c r="C1000" s="303"/>
      <c r="D1000" s="43"/>
      <c r="E1000" s="43"/>
      <c r="F1000" s="43"/>
      <c r="G1000" s="310"/>
    </row>
    <row r="1001" spans="1:7" ht="13.5" customHeight="1" x14ac:dyDescent="0.25">
      <c r="A1001" s="90"/>
      <c r="B1001" s="43"/>
      <c r="C1001" s="303"/>
      <c r="D1001" s="43"/>
      <c r="E1001" s="43"/>
      <c r="F1001" s="43"/>
      <c r="G1001" s="310"/>
    </row>
    <row r="1002" spans="1:7" ht="13.5" customHeight="1" x14ac:dyDescent="0.25">
      <c r="A1002" s="90"/>
      <c r="B1002" s="43"/>
      <c r="C1002" s="303"/>
      <c r="D1002" s="43"/>
      <c r="E1002" s="43"/>
      <c r="F1002" s="43"/>
      <c r="G1002" s="310"/>
    </row>
    <row r="1003" spans="1:7" ht="13.5" customHeight="1" x14ac:dyDescent="0.25">
      <c r="A1003" s="90"/>
      <c r="B1003" s="43"/>
      <c r="C1003" s="303"/>
      <c r="D1003" s="43"/>
      <c r="E1003" s="43"/>
      <c r="F1003" s="43"/>
      <c r="G1003" s="310"/>
    </row>
    <row r="1004" spans="1:7" ht="13.5" customHeight="1" x14ac:dyDescent="0.25">
      <c r="A1004" s="90"/>
      <c r="B1004" s="43"/>
      <c r="C1004" s="303"/>
      <c r="D1004" s="43"/>
      <c r="E1004" s="43"/>
      <c r="F1004" s="43"/>
      <c r="G1004" s="310"/>
    </row>
    <row r="1005" spans="1:7" ht="13.5" customHeight="1" x14ac:dyDescent="0.25">
      <c r="A1005" s="90"/>
      <c r="B1005" s="43"/>
      <c r="C1005" s="303"/>
      <c r="D1005" s="43"/>
      <c r="E1005" s="43"/>
      <c r="F1005" s="43"/>
      <c r="G1005" s="310"/>
    </row>
    <row r="1006" spans="1:7" ht="13.5" customHeight="1" x14ac:dyDescent="0.25">
      <c r="A1006" s="90"/>
      <c r="B1006" s="43"/>
      <c r="C1006" s="303"/>
      <c r="D1006" s="43"/>
      <c r="E1006" s="43"/>
      <c r="F1006" s="43"/>
      <c r="G1006" s="310"/>
    </row>
    <row r="1007" spans="1:7" ht="13.5" customHeight="1" x14ac:dyDescent="0.25">
      <c r="A1007" s="90"/>
      <c r="B1007" s="43"/>
      <c r="C1007" s="303"/>
      <c r="D1007" s="43"/>
      <c r="E1007" s="43"/>
      <c r="F1007" s="43"/>
      <c r="G1007" s="310"/>
    </row>
    <row r="1008" spans="1:7" ht="13.5" customHeight="1" x14ac:dyDescent="0.25">
      <c r="A1008" s="90"/>
      <c r="B1008" s="43"/>
      <c r="C1008" s="303"/>
      <c r="D1008" s="43"/>
      <c r="E1008" s="43"/>
      <c r="F1008" s="43"/>
      <c r="G1008" s="310"/>
    </row>
    <row r="1009" spans="1:7" ht="13.5" customHeight="1" x14ac:dyDescent="0.25">
      <c r="A1009" s="90"/>
      <c r="B1009" s="43"/>
      <c r="C1009" s="303"/>
      <c r="D1009" s="43"/>
      <c r="E1009" s="43"/>
      <c r="F1009" s="43"/>
      <c r="G1009" s="310"/>
    </row>
    <row r="1010" spans="1:7" ht="12" customHeight="1" x14ac:dyDescent="0.25">
      <c r="A1010" s="90"/>
      <c r="B1010" s="43"/>
      <c r="C1010" s="303"/>
      <c r="D1010" s="43"/>
      <c r="E1010" s="43"/>
      <c r="F1010" s="43"/>
      <c r="G1010" s="310"/>
    </row>
    <row r="1011" spans="1:7" ht="12" customHeight="1" x14ac:dyDescent="0.25">
      <c r="A1011" s="90"/>
      <c r="B1011" s="43"/>
      <c r="C1011" s="303"/>
      <c r="D1011" s="43"/>
      <c r="E1011" s="43"/>
      <c r="F1011" s="43"/>
      <c r="G1011" s="310"/>
    </row>
    <row r="1012" spans="1:7" ht="13.5" customHeight="1" x14ac:dyDescent="0.25">
      <c r="A1012" s="90"/>
      <c r="B1012" s="43"/>
      <c r="C1012" s="303"/>
      <c r="D1012" s="43"/>
      <c r="E1012" s="43"/>
      <c r="F1012" s="43"/>
      <c r="G1012" s="310"/>
    </row>
    <row r="1013" spans="1:7" ht="13.5" customHeight="1" x14ac:dyDescent="0.25">
      <c r="A1013" s="90"/>
      <c r="B1013" s="43"/>
      <c r="C1013" s="303"/>
      <c r="D1013" s="43"/>
      <c r="E1013" s="43"/>
      <c r="F1013" s="43"/>
      <c r="G1013" s="310"/>
    </row>
    <row r="1014" spans="1:7" ht="13.5" customHeight="1" x14ac:dyDescent="0.25">
      <c r="A1014" s="90"/>
      <c r="B1014" s="43"/>
      <c r="C1014" s="303"/>
      <c r="D1014" s="43"/>
      <c r="E1014" s="43"/>
      <c r="F1014" s="43"/>
      <c r="G1014" s="310"/>
    </row>
    <row r="1015" spans="1:7" ht="13.5" customHeight="1" x14ac:dyDescent="0.25">
      <c r="A1015" s="90"/>
      <c r="B1015" s="43"/>
      <c r="C1015" s="303"/>
      <c r="D1015" s="43"/>
      <c r="E1015" s="43"/>
      <c r="F1015" s="43"/>
      <c r="G1015" s="310"/>
    </row>
    <row r="1016" spans="1:7" ht="13.5" customHeight="1" x14ac:dyDescent="0.25">
      <c r="A1016" s="90"/>
      <c r="B1016" s="43"/>
      <c r="C1016" s="303"/>
      <c r="D1016" s="43"/>
      <c r="E1016" s="43"/>
      <c r="F1016" s="43"/>
      <c r="G1016" s="310"/>
    </row>
    <row r="1017" spans="1:7" ht="13.5" customHeight="1" x14ac:dyDescent="0.25">
      <c r="A1017" s="90"/>
      <c r="B1017" s="43"/>
      <c r="C1017" s="303"/>
      <c r="D1017" s="43"/>
      <c r="E1017" s="43"/>
      <c r="F1017" s="43"/>
      <c r="G1017" s="310"/>
    </row>
    <row r="1018" spans="1:7" ht="13.5" customHeight="1" x14ac:dyDescent="0.25">
      <c r="A1018" s="90"/>
      <c r="B1018" s="43"/>
      <c r="C1018" s="303"/>
      <c r="D1018" s="43"/>
      <c r="E1018" s="43"/>
      <c r="F1018" s="43"/>
      <c r="G1018" s="310"/>
    </row>
    <row r="1019" spans="1:7" ht="13.5" customHeight="1" x14ac:dyDescent="0.25">
      <c r="A1019" s="90"/>
      <c r="B1019" s="43"/>
      <c r="C1019" s="303"/>
      <c r="D1019" s="43"/>
      <c r="E1019" s="43"/>
      <c r="F1019" s="43"/>
      <c r="G1019" s="310"/>
    </row>
    <row r="1020" spans="1:7" ht="13.5" customHeight="1" x14ac:dyDescent="0.25">
      <c r="A1020" s="90"/>
      <c r="B1020" s="43"/>
      <c r="C1020" s="303"/>
      <c r="D1020" s="43"/>
      <c r="E1020" s="43"/>
      <c r="F1020" s="43"/>
      <c r="G1020" s="310"/>
    </row>
    <row r="1021" spans="1:7" ht="13.5" customHeight="1" x14ac:dyDescent="0.25">
      <c r="A1021" s="90"/>
      <c r="B1021" s="43"/>
      <c r="C1021" s="303"/>
      <c r="D1021" s="43"/>
      <c r="E1021" s="43"/>
      <c r="F1021" s="43"/>
      <c r="G1021" s="310"/>
    </row>
    <row r="1022" spans="1:7" ht="13.5" customHeight="1" x14ac:dyDescent="0.25">
      <c r="A1022" s="90"/>
      <c r="B1022" s="43"/>
      <c r="C1022" s="303"/>
      <c r="D1022" s="43"/>
      <c r="E1022" s="43"/>
      <c r="F1022" s="43"/>
      <c r="G1022" s="310"/>
    </row>
    <row r="1023" spans="1:7" ht="13.5" customHeight="1" x14ac:dyDescent="0.25">
      <c r="A1023" s="90"/>
      <c r="B1023" s="43"/>
      <c r="C1023" s="303"/>
      <c r="D1023" s="43"/>
      <c r="E1023" s="43"/>
      <c r="F1023" s="43"/>
      <c r="G1023" s="310"/>
    </row>
    <row r="1024" spans="1:7" ht="13.5" customHeight="1" x14ac:dyDescent="0.25">
      <c r="A1024" s="90"/>
      <c r="B1024" s="43"/>
      <c r="C1024" s="303"/>
      <c r="D1024" s="43"/>
      <c r="E1024" s="43"/>
      <c r="F1024" s="43"/>
      <c r="G1024" s="310"/>
    </row>
    <row r="1025" spans="1:7" ht="13.5" customHeight="1" x14ac:dyDescent="0.25">
      <c r="A1025" s="90"/>
      <c r="B1025" s="43"/>
      <c r="C1025" s="303"/>
      <c r="D1025" s="43"/>
      <c r="E1025" s="43"/>
      <c r="F1025" s="43"/>
      <c r="G1025" s="310"/>
    </row>
    <row r="1026" spans="1:7" ht="13.5" customHeight="1" x14ac:dyDescent="0.25">
      <c r="A1026" s="90"/>
      <c r="B1026" s="43"/>
      <c r="C1026" s="303"/>
      <c r="D1026" s="43"/>
      <c r="E1026" s="43"/>
      <c r="F1026" s="43"/>
      <c r="G1026" s="310"/>
    </row>
    <row r="1027" spans="1:7" ht="13.5" customHeight="1" x14ac:dyDescent="0.25">
      <c r="A1027" s="90"/>
      <c r="B1027" s="43"/>
      <c r="C1027" s="303"/>
      <c r="D1027" s="43"/>
      <c r="E1027" s="43"/>
      <c r="F1027" s="43"/>
      <c r="G1027" s="310"/>
    </row>
    <row r="1028" spans="1:7" ht="13.5" customHeight="1" x14ac:dyDescent="0.25">
      <c r="A1028" s="90"/>
      <c r="B1028" s="43"/>
      <c r="C1028" s="303"/>
      <c r="D1028" s="43"/>
      <c r="E1028" s="43"/>
      <c r="F1028" s="43"/>
      <c r="G1028" s="310"/>
    </row>
    <row r="1029" spans="1:7" ht="13.5" customHeight="1" thickBot="1" x14ac:dyDescent="0.3">
      <c r="A1029" s="281"/>
      <c r="B1029" s="45"/>
      <c r="C1029" s="355"/>
      <c r="D1029" s="45"/>
      <c r="E1029" s="45"/>
      <c r="F1029" s="45"/>
      <c r="G1029" s="469"/>
    </row>
    <row r="1030" spans="1:7" ht="13.5" customHeight="1" x14ac:dyDescent="0.25">
      <c r="A1030" s="78"/>
      <c r="B1030" s="322"/>
      <c r="C1030" s="323"/>
      <c r="D1030" s="324"/>
      <c r="E1030" s="324"/>
      <c r="F1030" s="324"/>
      <c r="G1030" s="325"/>
    </row>
    <row r="1031" spans="1:7" ht="13.5" customHeight="1" x14ac:dyDescent="0.3">
      <c r="A1031" s="85" t="s">
        <v>7</v>
      </c>
      <c r="B1031" s="345"/>
      <c r="C1031" s="346"/>
      <c r="D1031" s="43"/>
      <c r="E1031" s="43"/>
      <c r="F1031" s="43"/>
      <c r="G1031" s="468">
        <f>SUM(G946:G1028)</f>
        <v>0</v>
      </c>
    </row>
    <row r="1032" spans="1:7" ht="13.5" customHeight="1" thickBot="1" x14ac:dyDescent="0.3">
      <c r="A1032" s="80"/>
      <c r="B1032" s="329"/>
      <c r="C1032" s="330"/>
      <c r="D1032" s="45"/>
      <c r="E1032" s="45"/>
      <c r="F1032" s="45"/>
      <c r="G1032" s="469"/>
    </row>
    <row r="1033" spans="1:7" ht="13.5" customHeight="1" x14ac:dyDescent="0.25">
      <c r="A1033" s="276"/>
      <c r="B1033" s="93"/>
      <c r="C1033" s="347"/>
      <c r="D1033" s="93"/>
      <c r="E1033" s="93"/>
      <c r="F1033" s="93"/>
      <c r="G1033" s="22"/>
    </row>
    <row r="1034" spans="1:7" ht="13.5" customHeight="1" thickBot="1" x14ac:dyDescent="0.3">
      <c r="A1034" s="276"/>
      <c r="B1034" s="93"/>
      <c r="C1034" s="347"/>
      <c r="D1034" s="93"/>
      <c r="E1034" s="93"/>
      <c r="F1034" s="93"/>
      <c r="G1034" s="22"/>
    </row>
    <row r="1035" spans="1:7" ht="13.5" customHeight="1" thickBot="1" x14ac:dyDescent="0.35">
      <c r="A1035" s="91" t="s">
        <v>0</v>
      </c>
      <c r="B1035" s="351" t="s">
        <v>9</v>
      </c>
      <c r="C1035" s="352" t="s">
        <v>1</v>
      </c>
      <c r="D1035" s="336" t="s">
        <v>2</v>
      </c>
      <c r="E1035" s="353" t="s">
        <v>3</v>
      </c>
      <c r="F1035" s="351" t="s">
        <v>4</v>
      </c>
      <c r="G1035" s="470" t="s">
        <v>5</v>
      </c>
    </row>
    <row r="1036" spans="1:7" ht="13.5" customHeight="1" x14ac:dyDescent="0.25">
      <c r="A1036" s="279"/>
      <c r="B1036" s="324"/>
      <c r="C1036" s="354"/>
      <c r="D1036" s="43"/>
      <c r="E1036" s="324"/>
      <c r="F1036" s="324"/>
      <c r="G1036" s="325"/>
    </row>
    <row r="1037" spans="1:7" ht="13.5" customHeight="1" x14ac:dyDescent="0.25">
      <c r="A1037" s="198">
        <v>7300</v>
      </c>
      <c r="B1037" s="252"/>
      <c r="C1037" s="200" t="s">
        <v>293</v>
      </c>
      <c r="D1037" s="183"/>
      <c r="E1037" s="183"/>
      <c r="F1037" s="182"/>
      <c r="G1037" s="263"/>
    </row>
    <row r="1038" spans="1:7" ht="13.5" customHeight="1" x14ac:dyDescent="0.25">
      <c r="A1038" s="118"/>
      <c r="B1038" s="252"/>
      <c r="C1038" s="115"/>
      <c r="D1038" s="183"/>
      <c r="E1038" s="264"/>
      <c r="F1038" s="182"/>
      <c r="G1038" s="263"/>
    </row>
    <row r="1039" spans="1:7" ht="13.5" customHeight="1" x14ac:dyDescent="0.25">
      <c r="A1039" s="198">
        <v>73.010000000000005</v>
      </c>
      <c r="B1039" s="252"/>
      <c r="C1039" s="200" t="s">
        <v>294</v>
      </c>
      <c r="D1039" s="183"/>
      <c r="E1039" s="258"/>
      <c r="F1039" s="182"/>
      <c r="G1039" s="263"/>
    </row>
    <row r="1040" spans="1:7" ht="13.5" customHeight="1" x14ac:dyDescent="0.25">
      <c r="A1040" s="118"/>
      <c r="B1040" s="252"/>
      <c r="C1040" s="115" t="s">
        <v>295</v>
      </c>
      <c r="D1040" s="248" t="s">
        <v>37</v>
      </c>
      <c r="E1040" s="258">
        <v>5712</v>
      </c>
      <c r="F1040" s="182"/>
      <c r="G1040" s="263">
        <f>E1040*F1040</f>
        <v>0</v>
      </c>
    </row>
    <row r="1041" spans="1:7" ht="13.5" customHeight="1" x14ac:dyDescent="0.25">
      <c r="A1041" s="118"/>
      <c r="B1041" s="252"/>
      <c r="C1041" s="265"/>
      <c r="D1041" s="183"/>
      <c r="E1041" s="258"/>
      <c r="F1041" s="152"/>
      <c r="G1041" s="263"/>
    </row>
    <row r="1042" spans="1:7" ht="13.5" customHeight="1" x14ac:dyDescent="0.3">
      <c r="A1042" s="198">
        <v>73.02</v>
      </c>
      <c r="B1042" s="253"/>
      <c r="C1042" s="115" t="s">
        <v>296</v>
      </c>
      <c r="D1042" s="409" t="s">
        <v>201</v>
      </c>
      <c r="E1042" s="258">
        <v>25</v>
      </c>
      <c r="F1042" s="182"/>
      <c r="G1042" s="263">
        <f>E1042*F1042</f>
        <v>0</v>
      </c>
    </row>
    <row r="1043" spans="1:7" ht="13.5" customHeight="1" x14ac:dyDescent="0.25">
      <c r="A1043" s="118"/>
      <c r="B1043" s="253"/>
      <c r="C1043" s="115"/>
      <c r="D1043" s="248"/>
      <c r="E1043" s="258"/>
      <c r="F1043" s="182"/>
      <c r="G1043" s="263"/>
    </row>
    <row r="1044" spans="1:7" ht="24.5" customHeight="1" x14ac:dyDescent="0.25">
      <c r="A1044" s="198">
        <v>73.03</v>
      </c>
      <c r="B1044" s="253"/>
      <c r="C1044" s="115" t="s">
        <v>297</v>
      </c>
      <c r="D1044" s="266" t="s">
        <v>32</v>
      </c>
      <c r="E1044" s="258">
        <v>1</v>
      </c>
      <c r="F1044" s="258">
        <v>1</v>
      </c>
      <c r="G1044" s="182">
        <v>142800</v>
      </c>
    </row>
    <row r="1045" spans="1:7" ht="13.5" customHeight="1" x14ac:dyDescent="0.25">
      <c r="A1045" s="118"/>
      <c r="B1045" s="253"/>
      <c r="C1045" s="115" t="s">
        <v>298</v>
      </c>
      <c r="D1045" s="248" t="s">
        <v>6</v>
      </c>
      <c r="E1045" s="483">
        <f>G1044</f>
        <v>142800</v>
      </c>
      <c r="F1045" s="484"/>
      <c r="G1045" s="263">
        <f>E1045*F1045</f>
        <v>0</v>
      </c>
    </row>
    <row r="1046" spans="1:7" ht="13.5" customHeight="1" x14ac:dyDescent="0.25">
      <c r="A1046" s="118"/>
      <c r="B1046" s="253"/>
      <c r="C1046" s="115"/>
      <c r="D1046" s="248"/>
      <c r="E1046" s="258"/>
      <c r="F1046" s="182"/>
      <c r="G1046" s="263"/>
    </row>
    <row r="1047" spans="1:7" ht="13.5" customHeight="1" x14ac:dyDescent="0.25">
      <c r="A1047" s="118"/>
      <c r="B1047" s="253"/>
      <c r="C1047" s="115"/>
      <c r="D1047" s="248"/>
      <c r="E1047" s="258"/>
      <c r="F1047" s="182"/>
      <c r="G1047" s="263"/>
    </row>
    <row r="1048" spans="1:7" ht="13.5" customHeight="1" x14ac:dyDescent="0.25">
      <c r="A1048" s="118"/>
      <c r="B1048" s="253"/>
      <c r="C1048" s="115"/>
      <c r="D1048" s="248"/>
      <c r="E1048" s="258"/>
      <c r="F1048" s="182"/>
      <c r="G1048" s="263"/>
    </row>
    <row r="1049" spans="1:7" ht="13.5" customHeight="1" x14ac:dyDescent="0.25">
      <c r="A1049" s="118"/>
      <c r="B1049" s="253"/>
      <c r="C1049" s="115"/>
      <c r="D1049" s="248"/>
      <c r="E1049" s="258"/>
      <c r="F1049" s="182"/>
      <c r="G1049" s="263"/>
    </row>
    <row r="1050" spans="1:7" ht="13.5" customHeight="1" x14ac:dyDescent="0.25">
      <c r="A1050" s="118"/>
      <c r="B1050" s="253"/>
      <c r="C1050" s="115"/>
      <c r="D1050" s="248"/>
      <c r="E1050" s="258"/>
      <c r="F1050" s="182"/>
      <c r="G1050" s="263"/>
    </row>
    <row r="1051" spans="1:7" ht="13.5" customHeight="1" x14ac:dyDescent="0.25">
      <c r="A1051" s="118"/>
      <c r="B1051" s="253"/>
      <c r="C1051" s="115"/>
      <c r="D1051" s="248"/>
      <c r="E1051" s="258"/>
      <c r="F1051" s="182"/>
      <c r="G1051" s="263"/>
    </row>
    <row r="1052" spans="1:7" ht="13.5" customHeight="1" x14ac:dyDescent="0.25">
      <c r="A1052" s="118"/>
      <c r="B1052" s="253"/>
      <c r="C1052" s="115"/>
      <c r="D1052" s="248"/>
      <c r="E1052" s="258"/>
      <c r="F1052" s="182"/>
      <c r="G1052" s="263"/>
    </row>
    <row r="1053" spans="1:7" ht="13.5" customHeight="1" x14ac:dyDescent="0.25">
      <c r="A1053" s="118"/>
      <c r="B1053" s="253"/>
      <c r="C1053" s="115"/>
      <c r="D1053" s="248"/>
      <c r="E1053" s="258"/>
      <c r="F1053" s="182"/>
      <c r="G1053" s="263"/>
    </row>
    <row r="1054" spans="1:7" ht="13.5" customHeight="1" x14ac:dyDescent="0.25">
      <c r="A1054" s="118"/>
      <c r="B1054" s="253"/>
      <c r="C1054" s="115"/>
      <c r="D1054" s="248"/>
      <c r="E1054" s="258"/>
      <c r="F1054" s="182"/>
      <c r="G1054" s="263"/>
    </row>
    <row r="1055" spans="1:7" ht="13.5" customHeight="1" x14ac:dyDescent="0.25">
      <c r="A1055" s="118"/>
      <c r="B1055" s="253"/>
      <c r="C1055" s="115"/>
      <c r="D1055" s="248"/>
      <c r="E1055" s="258"/>
      <c r="F1055" s="182"/>
      <c r="G1055" s="263"/>
    </row>
    <row r="1056" spans="1:7" ht="13.5" customHeight="1" x14ac:dyDescent="0.25">
      <c r="A1056" s="118"/>
      <c r="B1056" s="253"/>
      <c r="C1056" s="115"/>
      <c r="D1056" s="248"/>
      <c r="E1056" s="258"/>
      <c r="F1056" s="182"/>
      <c r="G1056" s="263"/>
    </row>
    <row r="1057" spans="1:7" ht="13.5" customHeight="1" x14ac:dyDescent="0.25">
      <c r="A1057" s="118"/>
      <c r="B1057" s="253"/>
      <c r="C1057" s="115"/>
      <c r="D1057" s="248"/>
      <c r="E1057" s="258"/>
      <c r="F1057" s="182"/>
      <c r="G1057" s="263"/>
    </row>
    <row r="1058" spans="1:7" ht="13.5" customHeight="1" x14ac:dyDescent="0.25">
      <c r="A1058" s="118"/>
      <c r="B1058" s="253"/>
      <c r="C1058" s="115"/>
      <c r="D1058" s="248"/>
      <c r="E1058" s="258"/>
      <c r="F1058" s="182"/>
      <c r="G1058" s="263"/>
    </row>
    <row r="1059" spans="1:7" ht="13.5" customHeight="1" x14ac:dyDescent="0.25">
      <c r="A1059" s="118"/>
      <c r="B1059" s="253"/>
      <c r="C1059" s="115"/>
      <c r="D1059" s="248"/>
      <c r="E1059" s="258"/>
      <c r="F1059" s="182"/>
      <c r="G1059" s="263"/>
    </row>
    <row r="1060" spans="1:7" ht="13.5" customHeight="1" x14ac:dyDescent="0.25">
      <c r="A1060" s="118"/>
      <c r="B1060" s="253"/>
      <c r="C1060" s="115"/>
      <c r="D1060" s="248"/>
      <c r="E1060" s="258"/>
      <c r="F1060" s="182"/>
      <c r="G1060" s="263"/>
    </row>
    <row r="1061" spans="1:7" ht="13.5" customHeight="1" x14ac:dyDescent="0.25">
      <c r="A1061" s="118"/>
      <c r="B1061" s="253"/>
      <c r="C1061" s="115"/>
      <c r="D1061" s="248"/>
      <c r="E1061" s="258"/>
      <c r="F1061" s="182"/>
      <c r="G1061" s="263"/>
    </row>
    <row r="1062" spans="1:7" ht="13.5" customHeight="1" x14ac:dyDescent="0.25">
      <c r="A1062" s="118"/>
      <c r="B1062" s="253"/>
      <c r="C1062" s="115"/>
      <c r="D1062" s="248"/>
      <c r="E1062" s="258"/>
      <c r="F1062" s="182"/>
      <c r="G1062" s="263"/>
    </row>
    <row r="1063" spans="1:7" ht="13.5" customHeight="1" x14ac:dyDescent="0.25">
      <c r="A1063" s="118"/>
      <c r="B1063" s="253"/>
      <c r="C1063" s="115"/>
      <c r="D1063" s="248"/>
      <c r="E1063" s="258"/>
      <c r="F1063" s="182"/>
      <c r="G1063" s="263"/>
    </row>
    <row r="1064" spans="1:7" ht="13.5" customHeight="1" x14ac:dyDescent="0.25">
      <c r="A1064" s="118"/>
      <c r="B1064" s="253"/>
      <c r="C1064" s="115"/>
      <c r="D1064" s="248"/>
      <c r="E1064" s="258"/>
      <c r="F1064" s="182"/>
      <c r="G1064" s="263"/>
    </row>
    <row r="1065" spans="1:7" ht="13.5" customHeight="1" x14ac:dyDescent="0.25">
      <c r="A1065" s="118"/>
      <c r="B1065" s="253"/>
      <c r="C1065" s="115"/>
      <c r="D1065" s="248"/>
      <c r="E1065" s="258"/>
      <c r="F1065" s="182"/>
      <c r="G1065" s="263"/>
    </row>
    <row r="1066" spans="1:7" ht="13.5" customHeight="1" x14ac:dyDescent="0.25">
      <c r="A1066" s="118"/>
      <c r="B1066" s="253"/>
      <c r="C1066" s="115"/>
      <c r="D1066" s="248"/>
      <c r="E1066" s="258"/>
      <c r="F1066" s="182"/>
      <c r="G1066" s="263"/>
    </row>
    <row r="1067" spans="1:7" ht="13.5" customHeight="1" x14ac:dyDescent="0.25">
      <c r="A1067" s="118"/>
      <c r="B1067" s="253"/>
      <c r="C1067" s="115"/>
      <c r="D1067" s="248"/>
      <c r="E1067" s="258"/>
      <c r="F1067" s="182"/>
      <c r="G1067" s="263"/>
    </row>
    <row r="1068" spans="1:7" ht="13.5" customHeight="1" x14ac:dyDescent="0.25">
      <c r="A1068" s="118"/>
      <c r="B1068" s="253"/>
      <c r="C1068" s="115"/>
      <c r="D1068" s="248"/>
      <c r="E1068" s="258"/>
      <c r="F1068" s="182"/>
      <c r="G1068" s="263"/>
    </row>
    <row r="1069" spans="1:7" ht="13.5" customHeight="1" x14ac:dyDescent="0.25">
      <c r="A1069" s="118"/>
      <c r="B1069" s="253"/>
      <c r="C1069" s="115"/>
      <c r="D1069" s="248"/>
      <c r="E1069" s="258"/>
      <c r="F1069" s="182"/>
      <c r="G1069" s="263"/>
    </row>
    <row r="1070" spans="1:7" ht="13.5" customHeight="1" x14ac:dyDescent="0.25">
      <c r="A1070" s="118"/>
      <c r="B1070" s="253"/>
      <c r="C1070" s="115"/>
      <c r="D1070" s="248"/>
      <c r="E1070" s="258"/>
      <c r="F1070" s="182"/>
      <c r="G1070" s="263"/>
    </row>
    <row r="1071" spans="1:7" ht="13.5" customHeight="1" x14ac:dyDescent="0.25">
      <c r="A1071" s="118"/>
      <c r="B1071" s="253"/>
      <c r="C1071" s="115"/>
      <c r="D1071" s="248"/>
      <c r="E1071" s="258"/>
      <c r="F1071" s="182"/>
      <c r="G1071" s="263"/>
    </row>
    <row r="1072" spans="1:7" ht="13.5" customHeight="1" x14ac:dyDescent="0.25">
      <c r="A1072" s="118"/>
      <c r="B1072" s="253"/>
      <c r="C1072" s="115"/>
      <c r="D1072" s="248"/>
      <c r="E1072" s="258"/>
      <c r="F1072" s="182"/>
      <c r="G1072" s="263"/>
    </row>
    <row r="1073" spans="1:7" ht="13.5" customHeight="1" x14ac:dyDescent="0.25">
      <c r="A1073" s="118"/>
      <c r="B1073" s="253"/>
      <c r="C1073" s="115"/>
      <c r="D1073" s="248"/>
      <c r="E1073" s="258"/>
      <c r="F1073" s="182"/>
      <c r="G1073" s="263"/>
    </row>
    <row r="1074" spans="1:7" ht="13.5" customHeight="1" x14ac:dyDescent="0.25">
      <c r="A1074" s="118"/>
      <c r="B1074" s="253"/>
      <c r="C1074" s="115"/>
      <c r="D1074" s="248"/>
      <c r="E1074" s="258"/>
      <c r="F1074" s="182"/>
      <c r="G1074" s="263"/>
    </row>
    <row r="1075" spans="1:7" ht="13.5" customHeight="1" x14ac:dyDescent="0.25">
      <c r="A1075" s="118"/>
      <c r="B1075" s="253"/>
      <c r="C1075" s="115"/>
      <c r="D1075" s="248"/>
      <c r="E1075" s="258"/>
      <c r="F1075" s="182"/>
      <c r="G1075" s="263"/>
    </row>
    <row r="1076" spans="1:7" ht="13.5" customHeight="1" x14ac:dyDescent="0.25">
      <c r="A1076" s="118"/>
      <c r="B1076" s="253"/>
      <c r="C1076" s="115"/>
      <c r="D1076" s="248"/>
      <c r="E1076" s="258"/>
      <c r="F1076" s="182"/>
      <c r="G1076" s="263"/>
    </row>
    <row r="1077" spans="1:7" ht="13.5" customHeight="1" x14ac:dyDescent="0.25">
      <c r="A1077" s="118"/>
      <c r="B1077" s="253"/>
      <c r="C1077" s="115"/>
      <c r="D1077" s="248"/>
      <c r="E1077" s="258"/>
      <c r="F1077" s="182"/>
      <c r="G1077" s="263"/>
    </row>
    <row r="1078" spans="1:7" ht="13.5" customHeight="1" x14ac:dyDescent="0.25">
      <c r="A1078" s="118"/>
      <c r="B1078" s="253"/>
      <c r="C1078" s="115"/>
      <c r="D1078" s="248"/>
      <c r="E1078" s="258"/>
      <c r="F1078" s="182"/>
      <c r="G1078" s="263"/>
    </row>
    <row r="1079" spans="1:7" ht="13.5" customHeight="1" x14ac:dyDescent="0.25">
      <c r="A1079" s="118"/>
      <c r="B1079" s="253"/>
      <c r="C1079" s="115"/>
      <c r="D1079" s="248"/>
      <c r="E1079" s="258"/>
      <c r="F1079" s="182"/>
      <c r="G1079" s="263"/>
    </row>
    <row r="1080" spans="1:7" ht="13.5" customHeight="1" x14ac:dyDescent="0.25">
      <c r="A1080" s="118"/>
      <c r="B1080" s="253"/>
      <c r="C1080" s="115"/>
      <c r="D1080" s="248"/>
      <c r="E1080" s="258"/>
      <c r="F1080" s="182"/>
      <c r="G1080" s="263"/>
    </row>
    <row r="1081" spans="1:7" ht="13.5" customHeight="1" x14ac:dyDescent="0.25">
      <c r="A1081" s="118"/>
      <c r="B1081" s="253"/>
      <c r="C1081" s="115"/>
      <c r="D1081" s="248"/>
      <c r="E1081" s="258"/>
      <c r="F1081" s="182"/>
      <c r="G1081" s="263"/>
    </row>
    <row r="1082" spans="1:7" ht="13.5" customHeight="1" x14ac:dyDescent="0.25">
      <c r="A1082" s="118"/>
      <c r="B1082" s="253"/>
      <c r="C1082" s="115"/>
      <c r="D1082" s="248"/>
      <c r="E1082" s="258"/>
      <c r="F1082" s="182"/>
      <c r="G1082" s="263"/>
    </row>
    <row r="1083" spans="1:7" ht="13.5" customHeight="1" x14ac:dyDescent="0.25">
      <c r="A1083" s="118"/>
      <c r="B1083" s="253"/>
      <c r="C1083" s="115"/>
      <c r="D1083" s="248"/>
      <c r="E1083" s="258"/>
      <c r="F1083" s="182"/>
      <c r="G1083" s="263"/>
    </row>
    <row r="1084" spans="1:7" ht="13.5" customHeight="1" x14ac:dyDescent="0.25">
      <c r="A1084" s="118"/>
      <c r="B1084" s="253"/>
      <c r="C1084" s="115"/>
      <c r="D1084" s="248"/>
      <c r="E1084" s="258"/>
      <c r="F1084" s="182"/>
      <c r="G1084" s="263"/>
    </row>
    <row r="1085" spans="1:7" ht="13.5" customHeight="1" x14ac:dyDescent="0.25">
      <c r="A1085" s="118"/>
      <c r="B1085" s="253"/>
      <c r="C1085" s="115"/>
      <c r="D1085" s="248"/>
      <c r="E1085" s="258"/>
      <c r="F1085" s="182"/>
      <c r="G1085" s="263"/>
    </row>
    <row r="1086" spans="1:7" ht="13.5" customHeight="1" x14ac:dyDescent="0.25">
      <c r="A1086" s="118"/>
      <c r="B1086" s="253"/>
      <c r="C1086" s="115"/>
      <c r="D1086" s="248"/>
      <c r="E1086" s="258"/>
      <c r="F1086" s="182"/>
      <c r="G1086" s="263"/>
    </row>
    <row r="1087" spans="1:7" ht="13.5" customHeight="1" x14ac:dyDescent="0.25">
      <c r="A1087" s="118"/>
      <c r="B1087" s="253"/>
      <c r="C1087" s="115"/>
      <c r="D1087" s="248"/>
      <c r="E1087" s="258"/>
      <c r="F1087" s="182"/>
      <c r="G1087" s="263"/>
    </row>
    <row r="1088" spans="1:7" ht="13.5" customHeight="1" x14ac:dyDescent="0.25">
      <c r="A1088" s="118"/>
      <c r="B1088" s="253"/>
      <c r="C1088" s="115"/>
      <c r="D1088" s="248"/>
      <c r="E1088" s="258"/>
      <c r="F1088" s="182"/>
      <c r="G1088" s="263"/>
    </row>
    <row r="1089" spans="1:7" ht="13.5" customHeight="1" x14ac:dyDescent="0.25">
      <c r="A1089" s="118"/>
      <c r="B1089" s="253"/>
      <c r="C1089" s="115"/>
      <c r="D1089" s="248"/>
      <c r="E1089" s="258"/>
      <c r="F1089" s="182"/>
      <c r="G1089" s="263"/>
    </row>
    <row r="1090" spans="1:7" ht="13.5" customHeight="1" x14ac:dyDescent="0.25">
      <c r="A1090" s="118"/>
      <c r="B1090" s="253"/>
      <c r="C1090" s="115"/>
      <c r="D1090" s="248"/>
      <c r="E1090" s="258"/>
      <c r="F1090" s="182"/>
      <c r="G1090" s="263"/>
    </row>
    <row r="1091" spans="1:7" ht="13.5" customHeight="1" x14ac:dyDescent="0.25">
      <c r="A1091" s="118"/>
      <c r="B1091" s="253"/>
      <c r="C1091" s="115"/>
      <c r="D1091" s="248"/>
      <c r="E1091" s="258"/>
      <c r="F1091" s="182"/>
      <c r="G1091" s="263"/>
    </row>
    <row r="1092" spans="1:7" ht="13.5" customHeight="1" x14ac:dyDescent="0.25">
      <c r="A1092" s="118"/>
      <c r="B1092" s="253"/>
      <c r="C1092" s="115"/>
      <c r="D1092" s="266"/>
      <c r="E1092" s="249"/>
      <c r="F1092" s="182"/>
      <c r="G1092" s="263"/>
    </row>
    <row r="1093" spans="1:7" ht="13.5" customHeight="1" x14ac:dyDescent="0.25">
      <c r="A1093" s="118"/>
      <c r="B1093" s="253"/>
      <c r="C1093" s="115"/>
      <c r="D1093" s="266"/>
      <c r="E1093" s="249"/>
      <c r="F1093" s="182"/>
      <c r="G1093" s="263"/>
    </row>
    <row r="1094" spans="1:7" ht="13.5" customHeight="1" x14ac:dyDescent="0.25">
      <c r="A1094" s="118"/>
      <c r="B1094" s="253"/>
      <c r="C1094" s="115"/>
      <c r="D1094" s="248"/>
      <c r="E1094" s="249"/>
      <c r="F1094" s="182"/>
      <c r="G1094" s="263"/>
    </row>
    <row r="1095" spans="1:7" ht="13.5" customHeight="1" x14ac:dyDescent="0.25">
      <c r="A1095" s="118"/>
      <c r="B1095" s="253"/>
      <c r="C1095" s="115"/>
      <c r="D1095" s="248"/>
      <c r="E1095" s="249"/>
      <c r="F1095" s="182"/>
      <c r="G1095" s="263"/>
    </row>
    <row r="1096" spans="1:7" ht="13.5" customHeight="1" x14ac:dyDescent="0.25">
      <c r="A1096" s="118"/>
      <c r="B1096" s="253"/>
      <c r="C1096" s="115"/>
      <c r="D1096" s="248"/>
      <c r="E1096" s="249"/>
      <c r="F1096" s="182"/>
      <c r="G1096" s="263"/>
    </row>
    <row r="1097" spans="1:7" ht="13.5" customHeight="1" x14ac:dyDescent="0.25">
      <c r="A1097" s="118"/>
      <c r="B1097" s="253"/>
      <c r="C1097" s="115"/>
      <c r="D1097" s="248"/>
      <c r="E1097" s="249"/>
      <c r="F1097" s="182"/>
      <c r="G1097" s="263"/>
    </row>
    <row r="1098" spans="1:7" ht="13.5" customHeight="1" x14ac:dyDescent="0.25">
      <c r="A1098" s="118"/>
      <c r="B1098" s="253"/>
      <c r="C1098" s="115"/>
      <c r="D1098" s="248"/>
      <c r="E1098" s="249"/>
      <c r="F1098" s="182"/>
      <c r="G1098" s="263"/>
    </row>
    <row r="1099" spans="1:7" ht="13.5" customHeight="1" x14ac:dyDescent="0.25">
      <c r="A1099" s="118"/>
      <c r="B1099" s="253"/>
      <c r="C1099" s="115"/>
      <c r="D1099" s="248"/>
      <c r="E1099" s="249"/>
      <c r="F1099" s="182"/>
      <c r="G1099" s="263"/>
    </row>
    <row r="1100" spans="1:7" ht="13.5" customHeight="1" x14ac:dyDescent="0.25">
      <c r="A1100" s="118"/>
      <c r="B1100" s="253"/>
      <c r="C1100" s="115"/>
      <c r="D1100" s="248"/>
      <c r="E1100" s="249"/>
      <c r="F1100" s="182"/>
      <c r="G1100" s="263"/>
    </row>
    <row r="1101" spans="1:7" ht="13.5" customHeight="1" x14ac:dyDescent="0.25">
      <c r="A1101" s="118"/>
      <c r="B1101" s="253"/>
      <c r="C1101" s="115"/>
      <c r="D1101" s="248"/>
      <c r="E1101" s="249"/>
      <c r="F1101" s="182"/>
      <c r="G1101" s="263"/>
    </row>
    <row r="1102" spans="1:7" ht="13.5" customHeight="1" x14ac:dyDescent="0.25">
      <c r="A1102" s="485"/>
      <c r="B1102" s="489"/>
      <c r="C1102" s="115"/>
      <c r="D1102" s="248"/>
      <c r="E1102" s="249"/>
      <c r="F1102" s="182"/>
      <c r="G1102" s="263"/>
    </row>
    <row r="1103" spans="1:7" ht="13.5" customHeight="1" x14ac:dyDescent="0.25">
      <c r="A1103" s="486"/>
      <c r="B1103" s="183"/>
      <c r="C1103" s="115"/>
      <c r="D1103" s="248"/>
      <c r="E1103" s="249"/>
      <c r="F1103" s="182"/>
      <c r="G1103" s="263"/>
    </row>
    <row r="1104" spans="1:7" ht="13.5" customHeight="1" x14ac:dyDescent="0.25">
      <c r="A1104" s="485"/>
      <c r="B1104" s="183"/>
      <c r="C1104" s="115"/>
      <c r="D1104" s="266"/>
      <c r="E1104" s="249"/>
      <c r="F1104" s="182"/>
      <c r="G1104" s="263"/>
    </row>
    <row r="1105" spans="1:7" ht="13.5" customHeight="1" x14ac:dyDescent="0.25">
      <c r="A1105" s="485"/>
      <c r="B1105" s="183"/>
      <c r="C1105" s="115"/>
      <c r="D1105" s="266"/>
      <c r="E1105" s="258"/>
      <c r="F1105" s="182"/>
      <c r="G1105" s="263"/>
    </row>
    <row r="1106" spans="1:7" ht="13.5" customHeight="1" x14ac:dyDescent="0.25">
      <c r="A1106" s="485"/>
      <c r="B1106" s="183"/>
      <c r="C1106" s="115"/>
      <c r="D1106" s="266"/>
      <c r="E1106" s="249"/>
      <c r="F1106" s="182"/>
      <c r="G1106" s="263"/>
    </row>
    <row r="1107" spans="1:7" ht="13.5" customHeight="1" x14ac:dyDescent="0.25">
      <c r="A1107" s="485"/>
      <c r="B1107" s="183"/>
      <c r="C1107" s="115"/>
      <c r="D1107" s="266"/>
      <c r="E1107" s="249"/>
      <c r="F1107" s="182"/>
      <c r="G1107" s="263"/>
    </row>
    <row r="1108" spans="1:7" ht="13.5" customHeight="1" x14ac:dyDescent="0.25">
      <c r="A1108" s="485"/>
      <c r="B1108" s="183"/>
      <c r="C1108" s="115"/>
      <c r="D1108" s="266"/>
      <c r="E1108" s="249"/>
      <c r="F1108" s="182"/>
      <c r="G1108" s="263"/>
    </row>
    <row r="1109" spans="1:7" ht="13.5" customHeight="1" x14ac:dyDescent="0.25">
      <c r="A1109" s="276"/>
      <c r="B1109" s="43"/>
      <c r="C1109" s="303"/>
      <c r="D1109" s="43"/>
      <c r="E1109" s="43"/>
      <c r="F1109" s="43"/>
      <c r="G1109" s="487"/>
    </row>
    <row r="1110" spans="1:7" ht="13.5" customHeight="1" x14ac:dyDescent="0.25">
      <c r="A1110" s="276"/>
      <c r="B1110" s="43"/>
      <c r="C1110" s="303"/>
      <c r="D1110" s="43"/>
      <c r="E1110" s="43"/>
      <c r="F1110" s="43"/>
      <c r="G1110" s="487"/>
    </row>
    <row r="1111" spans="1:7" ht="13.5" customHeight="1" x14ac:dyDescent="0.25">
      <c r="A1111" s="276"/>
      <c r="B1111" s="43"/>
      <c r="C1111" s="303"/>
      <c r="D1111" s="43"/>
      <c r="E1111" s="43"/>
      <c r="F1111" s="43"/>
      <c r="G1111" s="487"/>
    </row>
    <row r="1112" spans="1:7" ht="13.5" customHeight="1" x14ac:dyDescent="0.25">
      <c r="A1112" s="276"/>
      <c r="B1112" s="43"/>
      <c r="C1112" s="303"/>
      <c r="D1112" s="43"/>
      <c r="E1112" s="43"/>
      <c r="F1112" s="43"/>
      <c r="G1112" s="487"/>
    </row>
    <row r="1113" spans="1:7" ht="13.5" customHeight="1" x14ac:dyDescent="0.25">
      <c r="A1113" s="276"/>
      <c r="B1113" s="43"/>
      <c r="C1113" s="303"/>
      <c r="D1113" s="43"/>
      <c r="E1113" s="43"/>
      <c r="F1113" s="43"/>
      <c r="G1113" s="487"/>
    </row>
    <row r="1114" spans="1:7" ht="13.5" customHeight="1" x14ac:dyDescent="0.25">
      <c r="A1114" s="276"/>
      <c r="B1114" s="43"/>
      <c r="C1114" s="303"/>
      <c r="D1114" s="43"/>
      <c r="E1114" s="43"/>
      <c r="F1114" s="43"/>
      <c r="G1114" s="487"/>
    </row>
    <row r="1115" spans="1:7" ht="13.5" customHeight="1" x14ac:dyDescent="0.25">
      <c r="A1115" s="276"/>
      <c r="B1115" s="43"/>
      <c r="C1115" s="303"/>
      <c r="D1115" s="43"/>
      <c r="E1115" s="43"/>
      <c r="F1115" s="43"/>
      <c r="G1115" s="487"/>
    </row>
    <row r="1116" spans="1:7" ht="13.5" customHeight="1" x14ac:dyDescent="0.25">
      <c r="A1116" s="276"/>
      <c r="B1116" s="43"/>
      <c r="C1116" s="303"/>
      <c r="D1116" s="43"/>
      <c r="E1116" s="43"/>
      <c r="F1116" s="43"/>
      <c r="G1116" s="487"/>
    </row>
    <row r="1117" spans="1:7" ht="13.5" customHeight="1" x14ac:dyDescent="0.25">
      <c r="A1117" s="276"/>
      <c r="B1117" s="43"/>
      <c r="C1117" s="303"/>
      <c r="D1117" s="43"/>
      <c r="E1117" s="43"/>
      <c r="F1117" s="43"/>
      <c r="G1117" s="487"/>
    </row>
    <row r="1118" spans="1:7" ht="13.5" customHeight="1" x14ac:dyDescent="0.25">
      <c r="A1118" s="276"/>
      <c r="B1118" s="43"/>
      <c r="C1118" s="303"/>
      <c r="D1118" s="43"/>
      <c r="E1118" s="43"/>
      <c r="F1118" s="43"/>
      <c r="G1118" s="487"/>
    </row>
    <row r="1119" spans="1:7" ht="13.5" customHeight="1" x14ac:dyDescent="0.25">
      <c r="A1119" s="276"/>
      <c r="B1119" s="43"/>
      <c r="C1119" s="303"/>
      <c r="D1119" s="43"/>
      <c r="E1119" s="43"/>
      <c r="F1119" s="43"/>
      <c r="G1119" s="487"/>
    </row>
    <row r="1120" spans="1:7" ht="13.5" customHeight="1" x14ac:dyDescent="0.25">
      <c r="A1120" s="276"/>
      <c r="B1120" s="43"/>
      <c r="C1120" s="303"/>
      <c r="D1120" s="43"/>
      <c r="E1120" s="43"/>
      <c r="F1120" s="43"/>
      <c r="G1120" s="487"/>
    </row>
    <row r="1121" spans="1:7" ht="13.5" customHeight="1" x14ac:dyDescent="0.25">
      <c r="A1121" s="276"/>
      <c r="B1121" s="43"/>
      <c r="C1121" s="303"/>
      <c r="D1121" s="43"/>
      <c r="E1121" s="43"/>
      <c r="F1121" s="43"/>
      <c r="G1121" s="487"/>
    </row>
    <row r="1122" spans="1:7" ht="13.5" customHeight="1" x14ac:dyDescent="0.25">
      <c r="A1122" s="276"/>
      <c r="B1122" s="43"/>
      <c r="C1122" s="303"/>
      <c r="D1122" s="43"/>
      <c r="E1122" s="43"/>
      <c r="F1122" s="43"/>
      <c r="G1122" s="487"/>
    </row>
    <row r="1123" spans="1:7" ht="13.5" customHeight="1" thickBot="1" x14ac:dyDescent="0.3">
      <c r="A1123" s="80"/>
      <c r="B1123" s="45"/>
      <c r="C1123" s="355"/>
      <c r="D1123" s="45"/>
      <c r="E1123" s="45"/>
      <c r="F1123" s="45"/>
      <c r="G1123" s="488"/>
    </row>
    <row r="1124" spans="1:7" ht="13.5" customHeight="1" x14ac:dyDescent="0.25">
      <c r="A1124" s="78"/>
      <c r="B1124" s="322"/>
      <c r="C1124" s="323"/>
      <c r="D1124" s="324"/>
      <c r="E1124" s="324"/>
      <c r="F1124" s="324"/>
      <c r="G1124" s="325"/>
    </row>
    <row r="1125" spans="1:7" ht="13.5" customHeight="1" x14ac:dyDescent="0.3">
      <c r="A1125" s="85" t="s">
        <v>7</v>
      </c>
      <c r="B1125" s="345"/>
      <c r="C1125" s="346"/>
      <c r="D1125" s="43"/>
      <c r="E1125" s="43"/>
      <c r="F1125" s="43"/>
      <c r="G1125" s="468">
        <f>SUM(G1037:G1092)</f>
        <v>142800</v>
      </c>
    </row>
    <row r="1126" spans="1:7" ht="13.5" customHeight="1" thickBot="1" x14ac:dyDescent="0.3">
      <c r="A1126" s="80"/>
      <c r="B1126" s="329"/>
      <c r="C1126" s="330"/>
      <c r="D1126" s="45"/>
      <c r="E1126" s="45"/>
      <c r="F1126" s="45"/>
      <c r="G1126" s="469"/>
    </row>
    <row r="1127" spans="1:7" ht="13.5" customHeight="1" x14ac:dyDescent="0.25">
      <c r="A1127" s="276"/>
      <c r="B1127" s="93"/>
      <c r="C1127" s="347"/>
      <c r="D1127" s="93"/>
      <c r="E1127" s="93"/>
      <c r="F1127" s="93"/>
      <c r="G1127" s="22"/>
    </row>
    <row r="1128" spans="1:7" ht="13.5" customHeight="1" thickBot="1" x14ac:dyDescent="0.3">
      <c r="A1128" s="276"/>
      <c r="B1128" s="93"/>
      <c r="C1128" s="347"/>
      <c r="D1128" s="93"/>
      <c r="E1128" s="93"/>
      <c r="F1128" s="93"/>
      <c r="G1128" s="22"/>
    </row>
    <row r="1129" spans="1:7" ht="13.5" customHeight="1" thickBot="1" x14ac:dyDescent="0.35">
      <c r="A1129" s="61"/>
      <c r="B1129" s="333"/>
      <c r="C1129" s="350"/>
      <c r="D1129" s="331"/>
      <c r="E1129" s="333"/>
      <c r="F1129" s="491" t="s">
        <v>16</v>
      </c>
      <c r="G1129" s="492"/>
    </row>
    <row r="1130" spans="1:7" ht="13.5" customHeight="1" thickBot="1" x14ac:dyDescent="0.35">
      <c r="A1130" s="91" t="s">
        <v>0</v>
      </c>
      <c r="B1130" s="351" t="s">
        <v>9</v>
      </c>
      <c r="C1130" s="352" t="s">
        <v>1</v>
      </c>
      <c r="D1130" s="336" t="s">
        <v>2</v>
      </c>
      <c r="E1130" s="353" t="s">
        <v>3</v>
      </c>
      <c r="F1130" s="351" t="s">
        <v>4</v>
      </c>
      <c r="G1130" s="470" t="s">
        <v>5</v>
      </c>
    </row>
    <row r="1131" spans="1:7" ht="13.5" customHeight="1" x14ac:dyDescent="0.25">
      <c r="A1131" s="279"/>
      <c r="B1131" s="324"/>
      <c r="C1131" s="354"/>
      <c r="D1131" s="43"/>
      <c r="E1131" s="324"/>
      <c r="F1131" s="324"/>
      <c r="G1131" s="325"/>
    </row>
    <row r="1132" spans="1:7" ht="13.5" customHeight="1" x14ac:dyDescent="0.25">
      <c r="A1132" s="305"/>
      <c r="B1132" s="430">
        <v>7400</v>
      </c>
      <c r="C1132" s="431" t="s">
        <v>261</v>
      </c>
      <c r="D1132" s="432"/>
      <c r="E1132" s="172"/>
      <c r="F1132" s="172"/>
      <c r="G1132" s="236"/>
    </row>
    <row r="1133" spans="1:7" ht="13.5" customHeight="1" x14ac:dyDescent="0.25">
      <c r="A1133" s="274"/>
      <c r="B1133" s="430"/>
      <c r="C1133" s="431"/>
      <c r="D1133" s="432"/>
      <c r="E1133" s="172"/>
      <c r="F1133" s="172"/>
      <c r="G1133" s="236"/>
    </row>
    <row r="1134" spans="1:7" ht="13.5" customHeight="1" x14ac:dyDescent="0.25">
      <c r="A1134" s="274"/>
      <c r="B1134" s="430"/>
      <c r="C1134" s="431"/>
      <c r="D1134" s="432"/>
      <c r="E1134" s="172"/>
      <c r="F1134" s="172"/>
      <c r="G1134" s="236"/>
    </row>
    <row r="1135" spans="1:7" ht="13.5" customHeight="1" x14ac:dyDescent="0.25">
      <c r="A1135" s="274"/>
      <c r="B1135" s="430">
        <v>74.010000000000005</v>
      </c>
      <c r="C1135" s="433" t="s">
        <v>262</v>
      </c>
      <c r="D1135" s="434"/>
      <c r="E1135" s="172"/>
      <c r="F1135" s="172"/>
      <c r="G1135" s="236"/>
    </row>
    <row r="1136" spans="1:7" ht="13.5" customHeight="1" x14ac:dyDescent="0.25">
      <c r="A1136" s="274"/>
      <c r="B1136" s="252"/>
      <c r="C1136" s="115"/>
      <c r="D1136" s="183"/>
      <c r="E1136" s="249"/>
      <c r="F1136" s="172"/>
      <c r="G1136" s="236"/>
    </row>
    <row r="1137" spans="1:7" ht="34" customHeight="1" x14ac:dyDescent="0.25">
      <c r="A1137" s="274"/>
      <c r="B1137" s="252"/>
      <c r="C1137" s="433" t="s">
        <v>291</v>
      </c>
      <c r="D1137" s="481" t="s">
        <v>268</v>
      </c>
      <c r="E1137" s="249">
        <f>90*2.5</f>
        <v>225</v>
      </c>
      <c r="F1137" s="172"/>
      <c r="G1137" s="236">
        <f>E1137*F1137</f>
        <v>0</v>
      </c>
    </row>
    <row r="1138" spans="1:7" ht="34" customHeight="1" x14ac:dyDescent="0.25">
      <c r="A1138" s="274"/>
      <c r="B1138" s="252"/>
      <c r="C1138" s="433" t="s">
        <v>292</v>
      </c>
      <c r="D1138" s="481" t="s">
        <v>35</v>
      </c>
      <c r="E1138" s="249">
        <v>180</v>
      </c>
      <c r="F1138" s="172"/>
      <c r="G1138" s="236">
        <f>E1138*F1138</f>
        <v>0</v>
      </c>
    </row>
    <row r="1139" spans="1:7" ht="13.5" customHeight="1" x14ac:dyDescent="0.25">
      <c r="A1139" s="274"/>
      <c r="B1139" s="252"/>
      <c r="C1139" s="115"/>
      <c r="D1139" s="183"/>
      <c r="E1139" s="258"/>
      <c r="F1139" s="396"/>
      <c r="G1139" s="236"/>
    </row>
    <row r="1140" spans="1:7" ht="13.5" customHeight="1" x14ac:dyDescent="0.25">
      <c r="A1140" s="274"/>
      <c r="B1140" s="252" t="s">
        <v>263</v>
      </c>
      <c r="C1140" s="433" t="s">
        <v>267</v>
      </c>
      <c r="D1140" s="115"/>
      <c r="E1140" s="258"/>
      <c r="F1140" s="172"/>
      <c r="G1140" s="236"/>
    </row>
    <row r="1141" spans="1:7" ht="13.5" customHeight="1" x14ac:dyDescent="0.25">
      <c r="A1141" s="274"/>
      <c r="B1141" s="252"/>
      <c r="C1141" s="115"/>
      <c r="D1141" s="115"/>
      <c r="E1141" s="258"/>
      <c r="F1141" s="172"/>
      <c r="G1141" s="236"/>
    </row>
    <row r="1142" spans="1:7" ht="13.5" customHeight="1" x14ac:dyDescent="0.25">
      <c r="A1142" s="274"/>
      <c r="B1142" s="252"/>
      <c r="C1142" s="433" t="s">
        <v>264</v>
      </c>
      <c r="D1142" s="481" t="s">
        <v>265</v>
      </c>
      <c r="E1142" s="258">
        <v>1147</v>
      </c>
      <c r="F1142" s="172"/>
      <c r="G1142" s="236">
        <f>E1142*F1142</f>
        <v>0</v>
      </c>
    </row>
    <row r="1143" spans="1:7" ht="13.5" customHeight="1" x14ac:dyDescent="0.25">
      <c r="A1143" s="274"/>
      <c r="B1143" s="252"/>
      <c r="C1143" s="115"/>
      <c r="D1143" s="115"/>
      <c r="E1143" s="258"/>
      <c r="F1143" s="172"/>
      <c r="G1143" s="236"/>
    </row>
    <row r="1144" spans="1:7" ht="13.5" customHeight="1" x14ac:dyDescent="0.25">
      <c r="A1144" s="274"/>
      <c r="B1144" s="252" t="s">
        <v>266</v>
      </c>
      <c r="C1144" s="115" t="s">
        <v>269</v>
      </c>
      <c r="D1144" s="481" t="s">
        <v>265</v>
      </c>
      <c r="E1144" s="258">
        <f>(0.8*0.3*90.4)</f>
        <v>21.696000000000002</v>
      </c>
      <c r="F1144" s="172"/>
      <c r="G1144" s="236">
        <f>E1144*F1144</f>
        <v>0</v>
      </c>
    </row>
    <row r="1145" spans="1:7" ht="13.5" customHeight="1" x14ac:dyDescent="0.25">
      <c r="A1145" s="274"/>
      <c r="B1145" s="252"/>
      <c r="C1145" s="115"/>
      <c r="D1145" s="115"/>
      <c r="E1145" s="258"/>
      <c r="F1145" s="172"/>
      <c r="G1145" s="236"/>
    </row>
    <row r="1146" spans="1:7" ht="13.5" customHeight="1" x14ac:dyDescent="0.25">
      <c r="A1146" s="274"/>
      <c r="B1146" s="252"/>
      <c r="C1146" s="115"/>
      <c r="D1146" s="183"/>
      <c r="E1146" s="258"/>
      <c r="F1146" s="172"/>
      <c r="G1146" s="236"/>
    </row>
    <row r="1147" spans="1:7" ht="13.5" customHeight="1" x14ac:dyDescent="0.25">
      <c r="A1147" s="274"/>
      <c r="B1147" s="252"/>
      <c r="C1147" s="115"/>
      <c r="D1147" s="183"/>
      <c r="E1147" s="258"/>
      <c r="F1147" s="172"/>
      <c r="G1147" s="236"/>
    </row>
    <row r="1148" spans="1:7" ht="13.5" customHeight="1" x14ac:dyDescent="0.25">
      <c r="A1148" s="274"/>
      <c r="B1148" s="252"/>
      <c r="C1148" s="115"/>
      <c r="D1148" s="183"/>
      <c r="E1148" s="258"/>
      <c r="F1148" s="172"/>
      <c r="G1148" s="236"/>
    </row>
    <row r="1149" spans="1:7" ht="13.5" customHeight="1" x14ac:dyDescent="0.25">
      <c r="A1149" s="274"/>
      <c r="B1149" s="252"/>
      <c r="C1149" s="272"/>
      <c r="D1149" s="183"/>
      <c r="E1149" s="258"/>
      <c r="F1149" s="172"/>
      <c r="G1149" s="236"/>
    </row>
    <row r="1150" spans="1:7" ht="13.5" customHeight="1" x14ac:dyDescent="0.25">
      <c r="A1150" s="274"/>
      <c r="B1150" s="252"/>
      <c r="C1150" s="115"/>
      <c r="D1150" s="183"/>
      <c r="E1150" s="258"/>
      <c r="F1150" s="172"/>
      <c r="G1150" s="236"/>
    </row>
    <row r="1151" spans="1:7" ht="13.5" customHeight="1" x14ac:dyDescent="0.25">
      <c r="A1151" s="274"/>
      <c r="B1151" s="252"/>
      <c r="C1151" s="115"/>
      <c r="D1151" s="183"/>
      <c r="E1151" s="258"/>
      <c r="F1151" s="172"/>
      <c r="G1151" s="236"/>
    </row>
    <row r="1152" spans="1:7" ht="13.5" customHeight="1" x14ac:dyDescent="0.25">
      <c r="A1152" s="274"/>
      <c r="B1152" s="252"/>
      <c r="C1152" s="115"/>
      <c r="D1152" s="183"/>
      <c r="E1152" s="258"/>
      <c r="F1152" s="172"/>
      <c r="G1152" s="236"/>
    </row>
    <row r="1153" spans="1:7" ht="13.5" customHeight="1" x14ac:dyDescent="0.25">
      <c r="A1153" s="274"/>
      <c r="B1153" s="252"/>
      <c r="C1153" s="115"/>
      <c r="D1153" s="183"/>
      <c r="E1153" s="258"/>
      <c r="F1153" s="172"/>
      <c r="G1153" s="236"/>
    </row>
    <row r="1154" spans="1:7" ht="13.5" customHeight="1" x14ac:dyDescent="0.25">
      <c r="A1154" s="274"/>
      <c r="B1154" s="252"/>
      <c r="C1154" s="115"/>
      <c r="D1154" s="183"/>
      <c r="E1154" s="258"/>
      <c r="F1154" s="172"/>
      <c r="G1154" s="236"/>
    </row>
    <row r="1155" spans="1:7" ht="13.5" customHeight="1" x14ac:dyDescent="0.25">
      <c r="A1155" s="274"/>
      <c r="B1155" s="252"/>
      <c r="C1155" s="115"/>
      <c r="D1155" s="183"/>
      <c r="E1155" s="258"/>
      <c r="F1155" s="172"/>
      <c r="G1155" s="236"/>
    </row>
    <row r="1156" spans="1:7" ht="13.5" customHeight="1" x14ac:dyDescent="0.25">
      <c r="A1156" s="274"/>
      <c r="B1156" s="252"/>
      <c r="C1156" s="115"/>
      <c r="D1156" s="183"/>
      <c r="E1156" s="258"/>
      <c r="F1156" s="172"/>
      <c r="G1156" s="236"/>
    </row>
    <row r="1157" spans="1:7" ht="13.5" customHeight="1" x14ac:dyDescent="0.25">
      <c r="A1157" s="274"/>
      <c r="B1157" s="252"/>
      <c r="C1157" s="115"/>
      <c r="D1157" s="183"/>
      <c r="E1157" s="258"/>
      <c r="F1157" s="172"/>
      <c r="G1157" s="236"/>
    </row>
    <row r="1158" spans="1:7" ht="13.5" customHeight="1" x14ac:dyDescent="0.25">
      <c r="A1158" s="274"/>
      <c r="B1158" s="252"/>
      <c r="C1158" s="115"/>
      <c r="D1158" s="183"/>
      <c r="E1158" s="258"/>
      <c r="F1158" s="172"/>
      <c r="G1158" s="236"/>
    </row>
    <row r="1159" spans="1:7" ht="13.5" customHeight="1" x14ac:dyDescent="0.25">
      <c r="A1159" s="274"/>
      <c r="B1159" s="252"/>
      <c r="C1159" s="115"/>
      <c r="D1159" s="183"/>
      <c r="E1159" s="258"/>
      <c r="F1159" s="172"/>
      <c r="G1159" s="236"/>
    </row>
    <row r="1160" spans="1:7" ht="13.5" customHeight="1" x14ac:dyDescent="0.25">
      <c r="A1160" s="274"/>
      <c r="B1160" s="252"/>
      <c r="C1160" s="115"/>
      <c r="D1160" s="183"/>
      <c r="E1160" s="258"/>
      <c r="F1160" s="172"/>
      <c r="G1160" s="236"/>
    </row>
    <row r="1161" spans="1:7" ht="13.5" customHeight="1" x14ac:dyDescent="0.25">
      <c r="A1161" s="274"/>
      <c r="B1161" s="252"/>
      <c r="C1161" s="115"/>
      <c r="D1161" s="183"/>
      <c r="E1161" s="258"/>
      <c r="F1161" s="172"/>
      <c r="G1161" s="236"/>
    </row>
    <row r="1162" spans="1:7" ht="13.5" customHeight="1" x14ac:dyDescent="0.25">
      <c r="A1162" s="274"/>
      <c r="B1162" s="252"/>
      <c r="C1162" s="272"/>
      <c r="D1162" s="183"/>
      <c r="E1162" s="258"/>
      <c r="F1162" s="172"/>
      <c r="G1162" s="236"/>
    </row>
    <row r="1163" spans="1:7" ht="13.5" customHeight="1" x14ac:dyDescent="0.25">
      <c r="A1163" s="274"/>
      <c r="B1163" s="252"/>
      <c r="C1163" s="115"/>
      <c r="D1163" s="183"/>
      <c r="E1163" s="258"/>
      <c r="F1163" s="172"/>
      <c r="G1163" s="236"/>
    </row>
    <row r="1164" spans="1:7" ht="13.5" customHeight="1" x14ac:dyDescent="0.25">
      <c r="A1164" s="274"/>
      <c r="B1164" s="252"/>
      <c r="C1164" s="115"/>
      <c r="D1164" s="183"/>
      <c r="E1164" s="258"/>
      <c r="F1164" s="172"/>
      <c r="G1164" s="236"/>
    </row>
    <row r="1165" spans="1:7" ht="13.5" customHeight="1" x14ac:dyDescent="0.25">
      <c r="A1165" s="274"/>
      <c r="B1165" s="252"/>
      <c r="C1165" s="115"/>
      <c r="D1165" s="183"/>
      <c r="E1165" s="258"/>
      <c r="F1165" s="172"/>
      <c r="G1165" s="236"/>
    </row>
    <row r="1166" spans="1:7" ht="13.5" customHeight="1" x14ac:dyDescent="0.25">
      <c r="A1166" s="274"/>
      <c r="B1166" s="252"/>
      <c r="C1166" s="115"/>
      <c r="D1166" s="183"/>
      <c r="E1166" s="258"/>
      <c r="F1166" s="172"/>
      <c r="G1166" s="236"/>
    </row>
    <row r="1167" spans="1:7" ht="13.5" customHeight="1" x14ac:dyDescent="0.25">
      <c r="A1167" s="274"/>
      <c r="B1167" s="252"/>
      <c r="C1167" s="115"/>
      <c r="D1167" s="183"/>
      <c r="E1167" s="258"/>
      <c r="F1167" s="172"/>
      <c r="G1167" s="236"/>
    </row>
    <row r="1168" spans="1:7" x14ac:dyDescent="0.25">
      <c r="A1168" s="274"/>
      <c r="B1168" s="252"/>
      <c r="C1168" s="257"/>
      <c r="D1168" s="183"/>
      <c r="E1168" s="258"/>
      <c r="F1168" s="172"/>
      <c r="G1168" s="236"/>
    </row>
    <row r="1169" spans="1:7" ht="13.5" customHeight="1" x14ac:dyDescent="0.25">
      <c r="A1169" s="274"/>
      <c r="B1169" s="252"/>
      <c r="C1169" s="115"/>
      <c r="D1169" s="183"/>
      <c r="E1169" s="258"/>
      <c r="F1169" s="172"/>
      <c r="G1169" s="236"/>
    </row>
    <row r="1170" spans="1:7" ht="13.5" customHeight="1" x14ac:dyDescent="0.25">
      <c r="A1170" s="274"/>
      <c r="B1170" s="252"/>
      <c r="C1170" s="115"/>
      <c r="D1170" s="183"/>
      <c r="E1170" s="258"/>
      <c r="F1170" s="172"/>
      <c r="G1170" s="236"/>
    </row>
    <row r="1171" spans="1:7" ht="13.5" customHeight="1" x14ac:dyDescent="0.25">
      <c r="A1171" s="274"/>
      <c r="B1171" s="252"/>
      <c r="C1171" s="115"/>
      <c r="D1171" s="183"/>
      <c r="E1171" s="249"/>
      <c r="F1171" s="172"/>
      <c r="G1171" s="236"/>
    </row>
    <row r="1172" spans="1:7" ht="13.5" customHeight="1" x14ac:dyDescent="0.25">
      <c r="A1172" s="274"/>
      <c r="B1172" s="252"/>
      <c r="C1172" s="115"/>
      <c r="D1172" s="183"/>
      <c r="E1172" s="249"/>
      <c r="F1172" s="172"/>
      <c r="G1172" s="236"/>
    </row>
    <row r="1173" spans="1:7" ht="13.5" customHeight="1" x14ac:dyDescent="0.25">
      <c r="A1173" s="274"/>
      <c r="B1173" s="252"/>
      <c r="C1173" s="115"/>
      <c r="D1173" s="183"/>
      <c r="E1173" s="249"/>
      <c r="F1173" s="172"/>
      <c r="G1173" s="236"/>
    </row>
    <row r="1174" spans="1:7" ht="13.5" customHeight="1" x14ac:dyDescent="0.25">
      <c r="A1174" s="274"/>
      <c r="B1174" s="252"/>
      <c r="C1174" s="115"/>
      <c r="D1174" s="183"/>
      <c r="E1174" s="249"/>
      <c r="F1174" s="172"/>
      <c r="G1174" s="236"/>
    </row>
    <row r="1175" spans="1:7" ht="13.5" customHeight="1" x14ac:dyDescent="0.25">
      <c r="A1175" s="274"/>
      <c r="B1175" s="252"/>
      <c r="C1175" s="115"/>
      <c r="D1175" s="183"/>
      <c r="E1175" s="249"/>
      <c r="F1175" s="172"/>
      <c r="G1175" s="236"/>
    </row>
    <row r="1176" spans="1:7" ht="13.5" customHeight="1" x14ac:dyDescent="0.25">
      <c r="A1176" s="274"/>
      <c r="B1176" s="252"/>
      <c r="C1176" s="115"/>
      <c r="D1176" s="183"/>
      <c r="E1176" s="249"/>
      <c r="F1176" s="172"/>
      <c r="G1176" s="236"/>
    </row>
    <row r="1177" spans="1:7" ht="13.5" customHeight="1" x14ac:dyDescent="0.25">
      <c r="A1177" s="274"/>
      <c r="B1177" s="252"/>
      <c r="C1177" s="115"/>
      <c r="D1177" s="183"/>
      <c r="E1177" s="249"/>
      <c r="F1177" s="172"/>
      <c r="G1177" s="236"/>
    </row>
    <row r="1178" spans="1:7" ht="13.5" customHeight="1" x14ac:dyDescent="0.25">
      <c r="A1178" s="274"/>
      <c r="B1178" s="252"/>
      <c r="C1178" s="115"/>
      <c r="D1178" s="183"/>
      <c r="E1178" s="249"/>
      <c r="F1178" s="172"/>
      <c r="G1178" s="236"/>
    </row>
    <row r="1179" spans="1:7" ht="13.5" customHeight="1" x14ac:dyDescent="0.25">
      <c r="A1179" s="274"/>
      <c r="B1179" s="252"/>
      <c r="C1179" s="250"/>
      <c r="D1179" s="183"/>
      <c r="E1179" s="249"/>
      <c r="F1179" s="172"/>
      <c r="G1179" s="236"/>
    </row>
    <row r="1180" spans="1:7" ht="13.5" customHeight="1" x14ac:dyDescent="0.25">
      <c r="A1180" s="274"/>
      <c r="B1180" s="252"/>
      <c r="C1180" s="250"/>
      <c r="D1180" s="183"/>
      <c r="E1180" s="249"/>
      <c r="F1180" s="172"/>
      <c r="G1180" s="236"/>
    </row>
    <row r="1181" spans="1:7" ht="13.5" customHeight="1" x14ac:dyDescent="0.25">
      <c r="A1181" s="274"/>
      <c r="B1181" s="252"/>
      <c r="C1181" s="115"/>
      <c r="D1181" s="183"/>
      <c r="E1181" s="249"/>
      <c r="F1181" s="172"/>
      <c r="G1181" s="236"/>
    </row>
    <row r="1182" spans="1:7" ht="13.5" customHeight="1" x14ac:dyDescent="0.25">
      <c r="A1182" s="274"/>
      <c r="B1182" s="252"/>
      <c r="C1182" s="115"/>
      <c r="D1182" s="183"/>
      <c r="E1182" s="249"/>
      <c r="F1182" s="172"/>
      <c r="G1182" s="236"/>
    </row>
    <row r="1183" spans="1:7" ht="13.5" customHeight="1" x14ac:dyDescent="0.25">
      <c r="A1183" s="274"/>
      <c r="B1183" s="252"/>
      <c r="C1183" s="115"/>
      <c r="D1183" s="183"/>
      <c r="E1183" s="249"/>
      <c r="F1183" s="172"/>
      <c r="G1183" s="236"/>
    </row>
    <row r="1184" spans="1:7" ht="13.5" customHeight="1" x14ac:dyDescent="0.25">
      <c r="A1184" s="274"/>
      <c r="B1184" s="252"/>
      <c r="C1184" s="115"/>
      <c r="D1184" s="183"/>
      <c r="E1184" s="249"/>
      <c r="F1184" s="172"/>
      <c r="G1184" s="236"/>
    </row>
    <row r="1185" spans="1:7" x14ac:dyDescent="0.25">
      <c r="A1185" s="274"/>
      <c r="B1185" s="252"/>
      <c r="C1185" s="257"/>
      <c r="D1185" s="183"/>
      <c r="E1185" s="258"/>
      <c r="F1185" s="172"/>
      <c r="G1185" s="236"/>
    </row>
    <row r="1186" spans="1:7" ht="13.5" customHeight="1" x14ac:dyDescent="0.25">
      <c r="A1186" s="274"/>
      <c r="B1186" s="252"/>
      <c r="C1186" s="115"/>
      <c r="D1186" s="183"/>
      <c r="E1186" s="258"/>
      <c r="F1186" s="172"/>
      <c r="G1186" s="236"/>
    </row>
    <row r="1187" spans="1:7" ht="13.5" customHeight="1" x14ac:dyDescent="0.25">
      <c r="A1187" s="274"/>
      <c r="B1187" s="252"/>
      <c r="C1187" s="257"/>
      <c r="D1187" s="183"/>
      <c r="E1187" s="258"/>
      <c r="F1187" s="172"/>
      <c r="G1187" s="236"/>
    </row>
    <row r="1188" spans="1:7" ht="13.5" customHeight="1" x14ac:dyDescent="0.25">
      <c r="A1188" s="274"/>
      <c r="B1188" s="252"/>
      <c r="C1188" s="115"/>
      <c r="D1188" s="183"/>
      <c r="E1188" s="249"/>
      <c r="F1188" s="172"/>
      <c r="G1188" s="236"/>
    </row>
    <row r="1189" spans="1:7" ht="13.5" customHeight="1" x14ac:dyDescent="0.25">
      <c r="A1189" s="274"/>
      <c r="B1189" s="252"/>
      <c r="C1189" s="257"/>
      <c r="D1189" s="183"/>
      <c r="E1189" s="258"/>
      <c r="F1189" s="172"/>
      <c r="G1189" s="236"/>
    </row>
    <row r="1190" spans="1:7" ht="13.5" customHeight="1" x14ac:dyDescent="0.25">
      <c r="A1190" s="274"/>
      <c r="B1190" s="252"/>
      <c r="C1190" s="257"/>
      <c r="D1190" s="183"/>
      <c r="E1190" s="249"/>
      <c r="F1190" s="172"/>
      <c r="G1190" s="236"/>
    </row>
    <row r="1191" spans="1:7" ht="13.5" customHeight="1" x14ac:dyDescent="0.25">
      <c r="A1191" s="274"/>
      <c r="B1191" s="252"/>
      <c r="C1191" s="115"/>
      <c r="D1191" s="183"/>
      <c r="E1191" s="249"/>
      <c r="F1191" s="172"/>
      <c r="G1191" s="236"/>
    </row>
    <row r="1192" spans="1:7" ht="13.5" customHeight="1" x14ac:dyDescent="0.25">
      <c r="A1192" s="274"/>
      <c r="B1192" s="252"/>
      <c r="C1192" s="115"/>
      <c r="D1192" s="183"/>
      <c r="E1192" s="249"/>
      <c r="F1192" s="172"/>
      <c r="G1192" s="236"/>
    </row>
    <row r="1193" spans="1:7" ht="13.5" customHeight="1" x14ac:dyDescent="0.25">
      <c r="A1193" s="274"/>
      <c r="B1193" s="252"/>
      <c r="C1193" s="115"/>
      <c r="D1193" s="183"/>
      <c r="E1193" s="249"/>
      <c r="F1193" s="172"/>
      <c r="G1193" s="236"/>
    </row>
    <row r="1194" spans="1:7" ht="13.5" customHeight="1" x14ac:dyDescent="0.25">
      <c r="A1194" s="274"/>
      <c r="B1194" s="252"/>
      <c r="C1194" s="115"/>
      <c r="D1194" s="183"/>
      <c r="E1194" s="249"/>
      <c r="F1194" s="172"/>
      <c r="G1194" s="236"/>
    </row>
    <row r="1195" spans="1:7" ht="13.5" customHeight="1" x14ac:dyDescent="0.25">
      <c r="A1195" s="274"/>
      <c r="B1195" s="252"/>
      <c r="C1195" s="115"/>
      <c r="D1195" s="183"/>
      <c r="E1195" s="249"/>
      <c r="F1195" s="172"/>
      <c r="G1195" s="236"/>
    </row>
    <row r="1196" spans="1:7" ht="13.5" customHeight="1" x14ac:dyDescent="0.25">
      <c r="A1196" s="274"/>
      <c r="B1196" s="252"/>
      <c r="C1196" s="115"/>
      <c r="D1196" s="183"/>
      <c r="E1196" s="249"/>
      <c r="F1196" s="172"/>
      <c r="G1196" s="236"/>
    </row>
    <row r="1197" spans="1:7" ht="13.5" customHeight="1" x14ac:dyDescent="0.25">
      <c r="A1197" s="274"/>
      <c r="B1197" s="252"/>
      <c r="C1197" s="115"/>
      <c r="D1197" s="183"/>
      <c r="E1197" s="249"/>
      <c r="F1197" s="172"/>
      <c r="G1197" s="236"/>
    </row>
    <row r="1198" spans="1:7" ht="13.5" customHeight="1" x14ac:dyDescent="0.25">
      <c r="A1198" s="274"/>
      <c r="B1198" s="252"/>
      <c r="C1198" s="115"/>
      <c r="D1198" s="183"/>
      <c r="E1198" s="249"/>
      <c r="F1198" s="172"/>
      <c r="G1198" s="236"/>
    </row>
    <row r="1199" spans="1:7" ht="13.5" customHeight="1" x14ac:dyDescent="0.25">
      <c r="A1199" s="274"/>
      <c r="B1199" s="252"/>
      <c r="C1199" s="115"/>
      <c r="D1199" s="183"/>
      <c r="E1199" s="249"/>
      <c r="F1199" s="172"/>
      <c r="G1199" s="236"/>
    </row>
    <row r="1200" spans="1:7" ht="13.5" customHeight="1" x14ac:dyDescent="0.25">
      <c r="A1200" s="274"/>
      <c r="B1200" s="252"/>
      <c r="C1200" s="115"/>
      <c r="D1200" s="183"/>
      <c r="E1200" s="249"/>
      <c r="F1200" s="172"/>
      <c r="G1200" s="236"/>
    </row>
    <row r="1201" spans="1:7" ht="13.5" customHeight="1" x14ac:dyDescent="0.25">
      <c r="A1201" s="274"/>
      <c r="B1201" s="113"/>
      <c r="C1201" s="115"/>
      <c r="D1201" s="183"/>
      <c r="E1201" s="259"/>
      <c r="F1201" s="172"/>
      <c r="G1201" s="275"/>
    </row>
    <row r="1202" spans="1:7" ht="13.5" customHeight="1" x14ac:dyDescent="0.25">
      <c r="A1202" s="90"/>
      <c r="B1202" s="43"/>
      <c r="C1202" s="303"/>
      <c r="D1202" s="43"/>
      <c r="E1202" s="43"/>
      <c r="F1202" s="43"/>
      <c r="G1202" s="310"/>
    </row>
    <row r="1203" spans="1:7" ht="13.5" customHeight="1" x14ac:dyDescent="0.25">
      <c r="A1203" s="90"/>
      <c r="B1203" s="43"/>
      <c r="C1203" s="303"/>
      <c r="D1203" s="43"/>
      <c r="E1203" s="43"/>
      <c r="F1203" s="43"/>
      <c r="G1203" s="310"/>
    </row>
    <row r="1204" spans="1:7" ht="13.5" customHeight="1" x14ac:dyDescent="0.25">
      <c r="A1204" s="90"/>
      <c r="B1204" s="43"/>
      <c r="C1204" s="303"/>
      <c r="D1204" s="43"/>
      <c r="E1204" s="43"/>
      <c r="F1204" s="43"/>
      <c r="G1204" s="310"/>
    </row>
    <row r="1205" spans="1:7" ht="13.5" customHeight="1" x14ac:dyDescent="0.25">
      <c r="A1205" s="90"/>
      <c r="B1205" s="43"/>
      <c r="C1205" s="303"/>
      <c r="D1205" s="43"/>
      <c r="E1205" s="43"/>
      <c r="F1205" s="43"/>
      <c r="G1205" s="310"/>
    </row>
    <row r="1206" spans="1:7" ht="13.5" customHeight="1" x14ac:dyDescent="0.25">
      <c r="A1206" s="90"/>
      <c r="B1206" s="43"/>
      <c r="C1206" s="303"/>
      <c r="D1206" s="43"/>
      <c r="E1206" s="43"/>
      <c r="F1206" s="43"/>
      <c r="G1206" s="310"/>
    </row>
    <row r="1207" spans="1:7" ht="13.5" customHeight="1" x14ac:dyDescent="0.25">
      <c r="A1207" s="90"/>
      <c r="B1207" s="43"/>
      <c r="C1207" s="303"/>
      <c r="D1207" s="43"/>
      <c r="E1207" s="43"/>
      <c r="F1207" s="43"/>
      <c r="G1207" s="310"/>
    </row>
    <row r="1208" spans="1:7" ht="13.5" customHeight="1" x14ac:dyDescent="0.25">
      <c r="A1208" s="90"/>
      <c r="B1208" s="43"/>
      <c r="C1208" s="303"/>
      <c r="D1208" s="43"/>
      <c r="E1208" s="43"/>
      <c r="F1208" s="43"/>
      <c r="G1208" s="310"/>
    </row>
    <row r="1209" spans="1:7" ht="13.5" customHeight="1" x14ac:dyDescent="0.25">
      <c r="A1209" s="90"/>
      <c r="B1209" s="43"/>
      <c r="C1209" s="303"/>
      <c r="D1209" s="43"/>
      <c r="E1209" s="43"/>
      <c r="F1209" s="43"/>
      <c r="G1209" s="310"/>
    </row>
    <row r="1210" spans="1:7" ht="13.5" customHeight="1" x14ac:dyDescent="0.25">
      <c r="A1210" s="90"/>
      <c r="B1210" s="43"/>
      <c r="C1210" s="303"/>
      <c r="D1210" s="43"/>
      <c r="E1210" s="43"/>
      <c r="F1210" s="43"/>
      <c r="G1210" s="310"/>
    </row>
    <row r="1211" spans="1:7" ht="13.5" customHeight="1" x14ac:dyDescent="0.25">
      <c r="A1211" s="90"/>
      <c r="B1211" s="43"/>
      <c r="C1211" s="303"/>
      <c r="D1211" s="43"/>
      <c r="E1211" s="43"/>
      <c r="F1211" s="43"/>
      <c r="G1211" s="310"/>
    </row>
    <row r="1212" spans="1:7" ht="13.5" customHeight="1" x14ac:dyDescent="0.25">
      <c r="A1212" s="90"/>
      <c r="B1212" s="43"/>
      <c r="C1212" s="303"/>
      <c r="D1212" s="43"/>
      <c r="E1212" s="43"/>
      <c r="F1212" s="43"/>
      <c r="G1212" s="310"/>
    </row>
    <row r="1213" spans="1:7" ht="13.5" customHeight="1" x14ac:dyDescent="0.25">
      <c r="A1213" s="90"/>
      <c r="B1213" s="43"/>
      <c r="C1213" s="303"/>
      <c r="D1213" s="43"/>
      <c r="E1213" s="43"/>
      <c r="F1213" s="43"/>
      <c r="G1213" s="310"/>
    </row>
    <row r="1214" spans="1:7" ht="13.5" customHeight="1" x14ac:dyDescent="0.25">
      <c r="A1214" s="90"/>
      <c r="B1214" s="43"/>
      <c r="C1214" s="303"/>
      <c r="D1214" s="43"/>
      <c r="E1214" s="43"/>
      <c r="F1214" s="43"/>
      <c r="G1214" s="310"/>
    </row>
    <row r="1215" spans="1:7" ht="13.5" customHeight="1" thickBot="1" x14ac:dyDescent="0.3">
      <c r="A1215" s="281"/>
      <c r="B1215" s="45"/>
      <c r="C1215" s="355"/>
      <c r="D1215" s="45"/>
      <c r="E1215" s="45"/>
      <c r="F1215" s="45"/>
      <c r="G1215" s="469"/>
    </row>
    <row r="1216" spans="1:7" ht="13.5" customHeight="1" x14ac:dyDescent="0.25">
      <c r="A1216" s="78"/>
      <c r="B1216" s="322"/>
      <c r="C1216" s="323"/>
      <c r="D1216" s="324"/>
      <c r="E1216" s="324"/>
      <c r="F1216" s="324"/>
      <c r="G1216" s="325"/>
    </row>
    <row r="1217" spans="1:7" ht="13.5" customHeight="1" x14ac:dyDescent="0.3">
      <c r="A1217" s="85" t="s">
        <v>7</v>
      </c>
      <c r="B1217" s="345"/>
      <c r="C1217" s="346"/>
      <c r="D1217" s="43"/>
      <c r="E1217" s="43"/>
      <c r="F1217" s="43"/>
      <c r="G1217" s="468">
        <f>SUM(G1134:G1214)</f>
        <v>0</v>
      </c>
    </row>
    <row r="1218" spans="1:7" ht="13.5" customHeight="1" thickBot="1" x14ac:dyDescent="0.3">
      <c r="A1218" s="80"/>
      <c r="B1218" s="329"/>
      <c r="C1218" s="330"/>
      <c r="D1218" s="45"/>
      <c r="E1218" s="45"/>
      <c r="F1218" s="45"/>
      <c r="G1218" s="469"/>
    </row>
    <row r="1219" spans="1:7" ht="13.5" customHeight="1" x14ac:dyDescent="0.25">
      <c r="A1219" s="276"/>
      <c r="B1219" s="93"/>
      <c r="C1219" s="347"/>
      <c r="D1219" s="93"/>
      <c r="E1219" s="93"/>
      <c r="F1219" s="93"/>
      <c r="G1219" s="22"/>
    </row>
    <row r="1220" spans="1:7" ht="13.5" customHeight="1" thickBot="1" x14ac:dyDescent="0.3">
      <c r="A1220" s="276"/>
      <c r="B1220" s="93"/>
      <c r="C1220" s="347"/>
      <c r="D1220" s="93"/>
      <c r="E1220" s="93"/>
      <c r="F1220" s="93"/>
      <c r="G1220" s="22"/>
    </row>
    <row r="1221" spans="1:7" ht="13.5" customHeight="1" thickBot="1" x14ac:dyDescent="0.35">
      <c r="A1221" s="61"/>
      <c r="B1221" s="333"/>
      <c r="C1221" s="350"/>
      <c r="D1221" s="331"/>
      <c r="E1221" s="333"/>
      <c r="F1221" s="491" t="s">
        <v>16</v>
      </c>
      <c r="G1221" s="492"/>
    </row>
    <row r="1222" spans="1:7" ht="13.5" customHeight="1" thickBot="1" x14ac:dyDescent="0.35">
      <c r="A1222" s="91" t="s">
        <v>0</v>
      </c>
      <c r="B1222" s="351" t="s">
        <v>9</v>
      </c>
      <c r="C1222" s="352" t="s">
        <v>1</v>
      </c>
      <c r="D1222" s="336" t="s">
        <v>2</v>
      </c>
      <c r="E1222" s="353" t="s">
        <v>3</v>
      </c>
      <c r="F1222" s="351" t="s">
        <v>4</v>
      </c>
      <c r="G1222" s="470" t="s">
        <v>5</v>
      </c>
    </row>
    <row r="1223" spans="1:7" ht="13.5" customHeight="1" x14ac:dyDescent="0.25">
      <c r="A1223" s="279"/>
      <c r="B1223" s="324"/>
      <c r="C1223" s="354"/>
      <c r="D1223" s="43"/>
      <c r="E1223" s="324"/>
      <c r="F1223" s="324"/>
      <c r="G1223" s="325"/>
    </row>
    <row r="1224" spans="1:7" ht="13.5" customHeight="1" x14ac:dyDescent="0.25">
      <c r="A1224" s="267">
        <v>8100</v>
      </c>
      <c r="B1224" s="268"/>
      <c r="C1224" s="200" t="s">
        <v>187</v>
      </c>
      <c r="D1224" s="115"/>
      <c r="E1224" s="269"/>
      <c r="F1224" s="115"/>
      <c r="G1224" s="236"/>
    </row>
    <row r="1225" spans="1:7" ht="13.5" customHeight="1" x14ac:dyDescent="0.25">
      <c r="A1225" s="146"/>
      <c r="B1225" s="252"/>
      <c r="C1225" s="200" t="s">
        <v>188</v>
      </c>
      <c r="D1225" s="115"/>
      <c r="E1225" s="223"/>
      <c r="F1225" s="115"/>
      <c r="G1225" s="236"/>
    </row>
    <row r="1226" spans="1:7" ht="13.5" customHeight="1" x14ac:dyDescent="0.25">
      <c r="A1226" s="118"/>
      <c r="B1226" s="252"/>
      <c r="C1226" s="115"/>
      <c r="D1226" s="115"/>
      <c r="E1226" s="223"/>
      <c r="F1226" s="115"/>
      <c r="G1226" s="236"/>
    </row>
    <row r="1227" spans="1:7" ht="13.5" customHeight="1" x14ac:dyDescent="0.25">
      <c r="A1227" s="118">
        <v>81.02</v>
      </c>
      <c r="B1227" s="252"/>
      <c r="C1227" s="115" t="s">
        <v>189</v>
      </c>
      <c r="D1227" s="115"/>
      <c r="E1227" s="223"/>
      <c r="F1227" s="115"/>
      <c r="G1227" s="236"/>
    </row>
    <row r="1228" spans="1:7" ht="13.5" customHeight="1" x14ac:dyDescent="0.25">
      <c r="A1228" s="118"/>
      <c r="B1228" s="252"/>
      <c r="C1228" s="115" t="s">
        <v>190</v>
      </c>
      <c r="D1228" s="115"/>
      <c r="E1228" s="172"/>
      <c r="F1228" s="115"/>
      <c r="G1228" s="236"/>
    </row>
    <row r="1229" spans="1:7" ht="13.5" customHeight="1" x14ac:dyDescent="0.25">
      <c r="A1229" s="118"/>
      <c r="B1229" s="252"/>
      <c r="C1229" s="115"/>
      <c r="D1229" s="115"/>
      <c r="E1229" s="172"/>
      <c r="F1229" s="115"/>
      <c r="G1229" s="236"/>
    </row>
    <row r="1230" spans="1:7" ht="13.5" customHeight="1" x14ac:dyDescent="0.25">
      <c r="A1230" s="118" t="s">
        <v>62</v>
      </c>
      <c r="B1230" s="252"/>
      <c r="C1230" s="115" t="s">
        <v>191</v>
      </c>
      <c r="D1230" s="183" t="s">
        <v>42</v>
      </c>
      <c r="E1230" s="258">
        <v>1</v>
      </c>
      <c r="F1230" s="172">
        <v>50000</v>
      </c>
      <c r="G1230" s="236">
        <v>50000</v>
      </c>
    </row>
    <row r="1231" spans="1:7" ht="13.5" customHeight="1" x14ac:dyDescent="0.25">
      <c r="A1231" s="118"/>
      <c r="B1231" s="252"/>
      <c r="C1231" s="115"/>
      <c r="D1231" s="183"/>
      <c r="E1231" s="249"/>
      <c r="F1231" s="172"/>
      <c r="G1231" s="236" t="s">
        <v>113</v>
      </c>
    </row>
    <row r="1232" spans="1:7" ht="13.5" customHeight="1" x14ac:dyDescent="0.25">
      <c r="A1232" s="118" t="s">
        <v>63</v>
      </c>
      <c r="B1232" s="252"/>
      <c r="C1232" s="115" t="s">
        <v>192</v>
      </c>
      <c r="D1232" s="183" t="s">
        <v>6</v>
      </c>
      <c r="E1232" s="490">
        <v>0.1</v>
      </c>
      <c r="F1232" s="172"/>
      <c r="G1232" s="236">
        <v>5000</v>
      </c>
    </row>
    <row r="1233" spans="1:7" ht="13.5" customHeight="1" x14ac:dyDescent="0.25">
      <c r="A1233" s="118"/>
      <c r="B1233" s="252"/>
      <c r="C1233" s="115"/>
      <c r="D1233" s="183"/>
      <c r="E1233" s="249"/>
      <c r="F1233" s="172"/>
      <c r="G1233" s="236"/>
    </row>
    <row r="1234" spans="1:7" ht="13.5" customHeight="1" x14ac:dyDescent="0.25">
      <c r="A1234" s="118"/>
      <c r="B1234" s="252"/>
      <c r="C1234" s="115"/>
      <c r="D1234" s="183"/>
      <c r="E1234" s="249"/>
      <c r="F1234" s="172"/>
      <c r="G1234" s="236"/>
    </row>
    <row r="1235" spans="1:7" ht="13.5" customHeight="1" x14ac:dyDescent="0.25">
      <c r="A1235" s="118"/>
      <c r="B1235" s="252"/>
      <c r="C1235" s="115"/>
      <c r="D1235" s="183"/>
      <c r="E1235" s="249"/>
      <c r="F1235" s="172"/>
      <c r="G1235" s="236"/>
    </row>
    <row r="1236" spans="1:7" ht="13.5" customHeight="1" x14ac:dyDescent="0.25">
      <c r="A1236" s="118"/>
      <c r="B1236" s="252"/>
      <c r="C1236" s="115"/>
      <c r="D1236" s="183"/>
      <c r="E1236" s="258"/>
      <c r="F1236" s="172"/>
      <c r="G1236" s="236"/>
    </row>
    <row r="1237" spans="1:7" ht="13.5" customHeight="1" x14ac:dyDescent="0.25">
      <c r="A1237" s="118"/>
      <c r="B1237" s="252"/>
      <c r="C1237" s="115"/>
      <c r="D1237" s="183"/>
      <c r="E1237" s="249"/>
      <c r="F1237" s="172"/>
      <c r="G1237" s="236"/>
    </row>
    <row r="1238" spans="1:7" ht="13.5" customHeight="1" x14ac:dyDescent="0.25">
      <c r="A1238" s="118"/>
      <c r="B1238" s="252"/>
      <c r="C1238" s="115"/>
      <c r="D1238" s="183"/>
      <c r="E1238" s="258"/>
      <c r="F1238" s="172"/>
      <c r="G1238" s="236"/>
    </row>
    <row r="1239" spans="1:7" ht="13.5" customHeight="1" x14ac:dyDescent="0.25">
      <c r="A1239" s="118"/>
      <c r="B1239" s="252"/>
      <c r="C1239" s="115"/>
      <c r="D1239" s="183"/>
      <c r="E1239" s="249"/>
      <c r="F1239" s="172"/>
      <c r="G1239" s="236"/>
    </row>
    <row r="1240" spans="1:7" ht="13.5" customHeight="1" x14ac:dyDescent="0.25">
      <c r="A1240" s="118"/>
      <c r="B1240" s="252"/>
      <c r="C1240" s="115"/>
      <c r="D1240" s="183"/>
      <c r="E1240" s="258"/>
      <c r="F1240" s="172"/>
      <c r="G1240" s="236"/>
    </row>
    <row r="1241" spans="1:7" ht="13.5" customHeight="1" x14ac:dyDescent="0.25">
      <c r="A1241" s="118"/>
      <c r="B1241" s="252"/>
      <c r="C1241" s="115"/>
      <c r="D1241" s="183"/>
      <c r="E1241" s="258"/>
      <c r="F1241" s="172"/>
      <c r="G1241" s="236"/>
    </row>
    <row r="1242" spans="1:7" ht="13.5" customHeight="1" x14ac:dyDescent="0.25">
      <c r="A1242" s="118"/>
      <c r="B1242" s="252"/>
      <c r="C1242" s="115"/>
      <c r="D1242" s="183"/>
      <c r="E1242" s="258"/>
      <c r="F1242" s="172"/>
      <c r="G1242" s="236"/>
    </row>
    <row r="1243" spans="1:7" ht="13.5" customHeight="1" x14ac:dyDescent="0.25">
      <c r="A1243" s="118"/>
      <c r="B1243" s="252"/>
      <c r="C1243" s="115"/>
      <c r="D1243" s="183"/>
      <c r="E1243" s="258"/>
      <c r="F1243" s="172"/>
      <c r="G1243" s="236"/>
    </row>
    <row r="1244" spans="1:7" ht="13.5" customHeight="1" x14ac:dyDescent="0.25">
      <c r="A1244" s="118"/>
      <c r="B1244" s="252"/>
      <c r="C1244" s="115"/>
      <c r="D1244" s="183"/>
      <c r="E1244" s="258"/>
      <c r="F1244" s="172"/>
      <c r="G1244" s="236"/>
    </row>
    <row r="1245" spans="1:7" ht="13.5" customHeight="1" x14ac:dyDescent="0.25">
      <c r="A1245" s="118"/>
      <c r="B1245" s="252"/>
      <c r="C1245" s="115"/>
      <c r="D1245" s="183"/>
      <c r="E1245" s="258"/>
      <c r="F1245" s="172"/>
      <c r="G1245" s="236"/>
    </row>
    <row r="1246" spans="1:7" ht="13.5" customHeight="1" x14ac:dyDescent="0.25">
      <c r="A1246" s="118"/>
      <c r="B1246" s="252"/>
      <c r="C1246" s="115"/>
      <c r="D1246" s="183"/>
      <c r="E1246" s="258"/>
      <c r="F1246" s="172"/>
      <c r="G1246" s="236"/>
    </row>
    <row r="1247" spans="1:7" ht="13.5" customHeight="1" x14ac:dyDescent="0.25">
      <c r="A1247" s="118"/>
      <c r="B1247" s="252"/>
      <c r="C1247" s="115"/>
      <c r="D1247" s="183"/>
      <c r="E1247" s="249"/>
      <c r="F1247" s="172"/>
      <c r="G1247" s="236"/>
    </row>
    <row r="1248" spans="1:7" ht="13.5" customHeight="1" x14ac:dyDescent="0.25">
      <c r="A1248" s="118"/>
      <c r="B1248" s="252"/>
      <c r="C1248" s="115"/>
      <c r="D1248" s="183"/>
      <c r="E1248" s="249"/>
      <c r="F1248" s="172"/>
      <c r="G1248" s="236"/>
    </row>
    <row r="1249" spans="1:7" ht="13.5" customHeight="1" x14ac:dyDescent="0.25">
      <c r="A1249" s="118"/>
      <c r="B1249" s="252"/>
      <c r="C1249" s="115"/>
      <c r="D1249" s="183"/>
      <c r="E1249" s="249"/>
      <c r="F1249" s="172"/>
      <c r="G1249" s="236"/>
    </row>
    <row r="1250" spans="1:7" ht="13.5" customHeight="1" x14ac:dyDescent="0.25">
      <c r="A1250" s="118"/>
      <c r="B1250" s="252"/>
      <c r="C1250" s="115"/>
      <c r="D1250" s="183"/>
      <c r="E1250" s="249"/>
      <c r="F1250" s="172"/>
      <c r="G1250" s="236"/>
    </row>
    <row r="1251" spans="1:7" ht="13.5" customHeight="1" x14ac:dyDescent="0.25">
      <c r="A1251" s="118"/>
      <c r="B1251" s="252"/>
      <c r="C1251" s="115"/>
      <c r="D1251" s="183"/>
      <c r="E1251" s="249"/>
      <c r="F1251" s="172"/>
      <c r="G1251" s="236"/>
    </row>
    <row r="1252" spans="1:7" ht="13.5" customHeight="1" x14ac:dyDescent="0.25">
      <c r="A1252" s="118"/>
      <c r="B1252" s="252"/>
      <c r="C1252" s="115"/>
      <c r="D1252" s="183"/>
      <c r="E1252" s="249"/>
      <c r="F1252" s="172"/>
      <c r="G1252" s="236"/>
    </row>
    <row r="1253" spans="1:7" ht="13.5" customHeight="1" x14ac:dyDescent="0.25">
      <c r="A1253" s="118"/>
      <c r="B1253" s="252"/>
      <c r="C1253" s="115"/>
      <c r="D1253" s="183"/>
      <c r="E1253" s="249"/>
      <c r="F1253" s="172"/>
      <c r="G1253" s="236"/>
    </row>
    <row r="1254" spans="1:7" ht="13.5" customHeight="1" x14ac:dyDescent="0.25">
      <c r="A1254" s="118"/>
      <c r="B1254" s="252"/>
      <c r="C1254" s="115"/>
      <c r="D1254" s="183"/>
      <c r="E1254" s="249"/>
      <c r="F1254" s="172"/>
      <c r="G1254" s="236"/>
    </row>
    <row r="1255" spans="1:7" ht="13.5" customHeight="1" x14ac:dyDescent="0.25">
      <c r="A1255" s="118"/>
      <c r="B1255" s="252"/>
      <c r="C1255" s="115"/>
      <c r="D1255" s="183"/>
      <c r="E1255" s="249"/>
      <c r="F1255" s="172"/>
      <c r="G1255" s="236"/>
    </row>
    <row r="1256" spans="1:7" ht="13.5" customHeight="1" x14ac:dyDescent="0.25">
      <c r="A1256" s="118"/>
      <c r="B1256" s="252"/>
      <c r="C1256" s="115"/>
      <c r="D1256" s="183"/>
      <c r="E1256" s="249"/>
      <c r="F1256" s="172"/>
      <c r="G1256" s="236"/>
    </row>
    <row r="1257" spans="1:7" ht="13.5" customHeight="1" x14ac:dyDescent="0.25">
      <c r="A1257" s="118"/>
      <c r="B1257" s="252"/>
      <c r="C1257" s="115"/>
      <c r="D1257" s="183"/>
      <c r="E1257" s="249"/>
      <c r="F1257" s="172"/>
      <c r="G1257" s="236"/>
    </row>
    <row r="1258" spans="1:7" ht="13.5" customHeight="1" x14ac:dyDescent="0.25">
      <c r="A1258" s="118"/>
      <c r="B1258" s="252"/>
      <c r="C1258" s="115"/>
      <c r="D1258" s="183"/>
      <c r="E1258" s="249"/>
      <c r="F1258" s="172"/>
      <c r="G1258" s="236"/>
    </row>
    <row r="1259" spans="1:7" ht="13.5" customHeight="1" x14ac:dyDescent="0.25">
      <c r="A1259" s="118"/>
      <c r="B1259" s="252"/>
      <c r="C1259" s="115"/>
      <c r="D1259" s="183"/>
      <c r="E1259" s="249"/>
      <c r="F1259" s="172"/>
      <c r="G1259" s="236"/>
    </row>
    <row r="1260" spans="1:7" ht="13.5" customHeight="1" x14ac:dyDescent="0.25">
      <c r="A1260" s="118"/>
      <c r="B1260" s="252"/>
      <c r="C1260" s="115"/>
      <c r="D1260" s="183"/>
      <c r="E1260" s="249"/>
      <c r="F1260" s="172"/>
      <c r="G1260" s="236"/>
    </row>
    <row r="1261" spans="1:7" ht="13.5" customHeight="1" x14ac:dyDescent="0.25">
      <c r="A1261" s="118"/>
      <c r="B1261" s="252"/>
      <c r="C1261" s="115"/>
      <c r="D1261" s="183"/>
      <c r="E1261" s="249"/>
      <c r="F1261" s="172"/>
      <c r="G1261" s="236"/>
    </row>
    <row r="1262" spans="1:7" ht="13.5" customHeight="1" x14ac:dyDescent="0.25">
      <c r="A1262" s="118"/>
      <c r="B1262" s="252"/>
      <c r="C1262" s="115"/>
      <c r="D1262" s="183"/>
      <c r="E1262" s="249"/>
      <c r="F1262" s="172"/>
      <c r="G1262" s="236"/>
    </row>
    <row r="1263" spans="1:7" ht="13.5" customHeight="1" x14ac:dyDescent="0.25">
      <c r="A1263" s="118"/>
      <c r="B1263" s="252"/>
      <c r="C1263" s="115"/>
      <c r="D1263" s="183"/>
      <c r="E1263" s="249"/>
      <c r="F1263" s="172"/>
      <c r="G1263" s="236"/>
    </row>
    <row r="1264" spans="1:7" ht="13.5" customHeight="1" x14ac:dyDescent="0.25">
      <c r="A1264" s="118"/>
      <c r="B1264" s="252"/>
      <c r="C1264" s="115"/>
      <c r="D1264" s="183"/>
      <c r="E1264" s="249"/>
      <c r="F1264" s="172"/>
      <c r="G1264" s="236"/>
    </row>
    <row r="1265" spans="1:7" ht="13.5" customHeight="1" x14ac:dyDescent="0.25">
      <c r="A1265" s="118"/>
      <c r="B1265" s="252"/>
      <c r="C1265" s="115"/>
      <c r="D1265" s="183"/>
      <c r="E1265" s="249"/>
      <c r="F1265" s="172"/>
      <c r="G1265" s="236"/>
    </row>
    <row r="1266" spans="1:7" ht="13.5" customHeight="1" x14ac:dyDescent="0.25">
      <c r="A1266" s="118"/>
      <c r="B1266" s="252"/>
      <c r="C1266" s="115"/>
      <c r="D1266" s="183"/>
      <c r="E1266" s="249"/>
      <c r="F1266" s="172"/>
      <c r="G1266" s="236"/>
    </row>
    <row r="1267" spans="1:7" ht="13.5" customHeight="1" x14ac:dyDescent="0.25">
      <c r="A1267" s="118"/>
      <c r="B1267" s="252"/>
      <c r="C1267" s="115"/>
      <c r="D1267" s="183"/>
      <c r="E1267" s="249"/>
      <c r="F1267" s="172"/>
      <c r="G1267" s="236"/>
    </row>
    <row r="1268" spans="1:7" ht="13.5" customHeight="1" x14ac:dyDescent="0.25">
      <c r="A1268" s="132"/>
      <c r="B1268" s="260"/>
      <c r="C1268" s="133"/>
      <c r="D1268" s="261"/>
      <c r="E1268" s="251"/>
      <c r="F1268" s="185"/>
      <c r="G1268" s="262"/>
    </row>
    <row r="1269" spans="1:7" ht="13.5" customHeight="1" x14ac:dyDescent="0.25">
      <c r="A1269" s="132"/>
      <c r="B1269" s="260"/>
      <c r="C1269" s="133"/>
      <c r="D1269" s="261"/>
      <c r="E1269" s="273"/>
      <c r="F1269" s="185"/>
      <c r="G1269" s="262"/>
    </row>
    <row r="1270" spans="1:7" ht="13.5" customHeight="1" x14ac:dyDescent="0.25">
      <c r="A1270" s="118"/>
      <c r="B1270" s="113"/>
      <c r="C1270" s="115"/>
      <c r="D1270" s="183"/>
      <c r="E1270" s="249"/>
      <c r="F1270" s="172"/>
      <c r="G1270" s="236"/>
    </row>
    <row r="1271" spans="1:7" ht="13.5" customHeight="1" x14ac:dyDescent="0.25">
      <c r="A1271" s="118"/>
      <c r="B1271" s="250"/>
      <c r="C1271" s="115"/>
      <c r="D1271" s="115"/>
      <c r="E1271" s="256"/>
      <c r="F1271" s="172"/>
      <c r="G1271" s="236"/>
    </row>
    <row r="1272" spans="1:7" ht="13.5" customHeight="1" x14ac:dyDescent="0.25">
      <c r="A1272" s="118"/>
      <c r="B1272" s="250"/>
      <c r="C1272" s="257"/>
      <c r="D1272" s="183"/>
      <c r="E1272" s="256"/>
      <c r="F1272" s="172"/>
      <c r="G1272" s="236"/>
    </row>
    <row r="1273" spans="1:7" ht="13.5" customHeight="1" x14ac:dyDescent="0.25">
      <c r="A1273" s="118"/>
      <c r="B1273" s="250"/>
      <c r="C1273" s="115"/>
      <c r="D1273" s="183"/>
      <c r="E1273" s="256"/>
      <c r="F1273" s="172"/>
      <c r="G1273" s="236"/>
    </row>
    <row r="1274" spans="1:7" ht="13.5" customHeight="1" x14ac:dyDescent="0.25">
      <c r="A1274" s="118"/>
      <c r="B1274" s="250"/>
      <c r="C1274" s="257"/>
      <c r="D1274" s="183"/>
      <c r="E1274" s="256"/>
      <c r="F1274" s="172"/>
      <c r="G1274" s="236"/>
    </row>
    <row r="1275" spans="1:7" ht="13.5" customHeight="1" x14ac:dyDescent="0.25">
      <c r="A1275" s="118"/>
      <c r="B1275" s="250"/>
      <c r="C1275" s="115"/>
      <c r="D1275" s="115"/>
      <c r="E1275" s="249"/>
      <c r="F1275" s="172"/>
      <c r="G1275" s="263"/>
    </row>
    <row r="1276" spans="1:7" ht="13.5" customHeight="1" x14ac:dyDescent="0.25">
      <c r="A1276" s="118"/>
      <c r="B1276" s="253"/>
      <c r="C1276" s="115"/>
      <c r="D1276" s="183"/>
      <c r="E1276" s="249"/>
      <c r="F1276" s="172"/>
      <c r="G1276" s="236"/>
    </row>
    <row r="1277" spans="1:7" ht="13.5" customHeight="1" x14ac:dyDescent="0.25">
      <c r="A1277" s="118"/>
      <c r="B1277" s="253"/>
      <c r="C1277" s="115"/>
      <c r="D1277" s="248"/>
      <c r="E1277" s="249"/>
      <c r="F1277" s="172"/>
      <c r="G1277" s="263"/>
    </row>
    <row r="1278" spans="1:7" ht="13.5" customHeight="1" x14ac:dyDescent="0.25">
      <c r="A1278" s="118"/>
      <c r="B1278" s="253"/>
      <c r="C1278" s="115"/>
      <c r="D1278" s="183"/>
      <c r="E1278" s="249"/>
      <c r="F1278" s="172"/>
      <c r="G1278" s="236"/>
    </row>
    <row r="1279" spans="1:7" ht="13.5" customHeight="1" x14ac:dyDescent="0.25">
      <c r="A1279" s="118"/>
      <c r="B1279" s="253"/>
      <c r="C1279" s="115"/>
      <c r="D1279" s="248"/>
      <c r="E1279" s="250"/>
      <c r="F1279" s="172"/>
      <c r="G1279" s="263"/>
    </row>
    <row r="1280" spans="1:7" ht="13.5" customHeight="1" x14ac:dyDescent="0.25">
      <c r="A1280" s="118"/>
      <c r="B1280" s="253"/>
      <c r="C1280" s="115"/>
      <c r="D1280" s="248"/>
      <c r="E1280" s="249"/>
      <c r="F1280" s="172"/>
      <c r="G1280" s="263"/>
    </row>
    <row r="1281" spans="1:7" ht="13.5" customHeight="1" x14ac:dyDescent="0.25">
      <c r="A1281" s="118"/>
      <c r="B1281" s="253"/>
      <c r="C1281" s="115"/>
      <c r="D1281" s="248"/>
      <c r="E1281" s="172"/>
      <c r="F1281" s="172"/>
      <c r="G1281" s="263"/>
    </row>
    <row r="1282" spans="1:7" ht="13.5" customHeight="1" x14ac:dyDescent="0.25">
      <c r="A1282" s="118"/>
      <c r="B1282" s="253"/>
      <c r="C1282" s="115"/>
      <c r="D1282" s="266"/>
      <c r="E1282" s="249"/>
      <c r="F1282" s="172"/>
      <c r="G1282" s="236"/>
    </row>
    <row r="1283" spans="1:7" ht="13.5" customHeight="1" x14ac:dyDescent="0.25">
      <c r="A1283" s="118"/>
      <c r="B1283" s="253"/>
      <c r="C1283" s="115"/>
      <c r="D1283" s="266"/>
      <c r="E1283" s="172"/>
      <c r="F1283" s="172"/>
      <c r="G1283" s="263"/>
    </row>
    <row r="1284" spans="1:7" ht="13.5" customHeight="1" x14ac:dyDescent="0.25">
      <c r="A1284" s="118"/>
      <c r="B1284" s="253"/>
      <c r="C1284" s="115"/>
      <c r="D1284" s="266"/>
      <c r="E1284" s="172"/>
      <c r="F1284" s="172"/>
      <c r="G1284" s="263"/>
    </row>
    <row r="1285" spans="1:7" ht="13.5" customHeight="1" x14ac:dyDescent="0.25">
      <c r="A1285" s="118"/>
      <c r="B1285" s="253"/>
      <c r="C1285" s="115"/>
      <c r="D1285" s="266"/>
      <c r="E1285" s="172"/>
      <c r="F1285" s="172"/>
      <c r="G1285" s="263"/>
    </row>
    <row r="1286" spans="1:7" ht="13.5" customHeight="1" x14ac:dyDescent="0.25">
      <c r="A1286" s="90"/>
      <c r="B1286" s="43"/>
      <c r="C1286" s="303"/>
      <c r="D1286" s="43"/>
      <c r="E1286" s="43"/>
      <c r="F1286" s="43"/>
      <c r="G1286" s="310"/>
    </row>
    <row r="1287" spans="1:7" ht="13.5" customHeight="1" x14ac:dyDescent="0.25">
      <c r="A1287" s="90"/>
      <c r="B1287" s="43"/>
      <c r="C1287" s="303"/>
      <c r="D1287" s="43"/>
      <c r="E1287" s="43"/>
      <c r="F1287" s="43"/>
      <c r="G1287" s="310"/>
    </row>
    <row r="1288" spans="1:7" ht="13.5" customHeight="1" x14ac:dyDescent="0.25">
      <c r="A1288" s="90"/>
      <c r="B1288" s="43"/>
      <c r="C1288" s="303"/>
      <c r="D1288" s="43"/>
      <c r="E1288" s="43"/>
      <c r="F1288" s="43"/>
      <c r="G1288" s="310"/>
    </row>
    <row r="1289" spans="1:7" ht="13.5" customHeight="1" x14ac:dyDescent="0.25">
      <c r="A1289" s="90"/>
      <c r="B1289" s="43"/>
      <c r="C1289" s="303"/>
      <c r="D1289" s="43"/>
      <c r="E1289" s="43"/>
      <c r="F1289" s="43"/>
      <c r="G1289" s="310"/>
    </row>
    <row r="1290" spans="1:7" ht="13.5" customHeight="1" x14ac:dyDescent="0.25">
      <c r="A1290" s="90"/>
      <c r="B1290" s="43"/>
      <c r="C1290" s="303"/>
      <c r="D1290" s="43"/>
      <c r="E1290" s="43"/>
      <c r="F1290" s="43"/>
      <c r="G1290" s="310"/>
    </row>
    <row r="1291" spans="1:7" ht="13.5" customHeight="1" x14ac:dyDescent="0.25">
      <c r="A1291" s="90"/>
      <c r="B1291" s="43"/>
      <c r="C1291" s="303"/>
      <c r="D1291" s="43"/>
      <c r="E1291" s="43"/>
      <c r="F1291" s="43"/>
      <c r="G1291" s="310"/>
    </row>
    <row r="1292" spans="1:7" ht="13.5" customHeight="1" x14ac:dyDescent="0.25">
      <c r="A1292" s="90"/>
      <c r="B1292" s="43"/>
      <c r="C1292" s="303"/>
      <c r="D1292" s="43"/>
      <c r="E1292" s="43"/>
      <c r="F1292" s="43"/>
      <c r="G1292" s="310"/>
    </row>
    <row r="1293" spans="1:7" ht="13.5" customHeight="1" x14ac:dyDescent="0.25">
      <c r="A1293" s="90"/>
      <c r="B1293" s="43"/>
      <c r="C1293" s="303"/>
      <c r="D1293" s="43"/>
      <c r="E1293" s="43"/>
      <c r="F1293" s="43"/>
      <c r="G1293" s="310"/>
    </row>
    <row r="1294" spans="1:7" ht="13.5" customHeight="1" x14ac:dyDescent="0.25">
      <c r="A1294" s="90"/>
      <c r="B1294" s="43"/>
      <c r="C1294" s="303"/>
      <c r="D1294" s="43"/>
      <c r="E1294" s="43"/>
      <c r="F1294" s="43"/>
      <c r="G1294" s="310"/>
    </row>
    <row r="1295" spans="1:7" ht="13.5" customHeight="1" x14ac:dyDescent="0.25">
      <c r="A1295" s="90"/>
      <c r="B1295" s="43"/>
      <c r="C1295" s="303"/>
      <c r="D1295" s="43"/>
      <c r="E1295" s="43"/>
      <c r="F1295" s="43"/>
      <c r="G1295" s="310"/>
    </row>
    <row r="1296" spans="1:7" ht="13.5" customHeight="1" x14ac:dyDescent="0.25">
      <c r="A1296" s="90"/>
      <c r="B1296" s="43"/>
      <c r="C1296" s="303"/>
      <c r="D1296" s="43"/>
      <c r="E1296" s="43"/>
      <c r="F1296" s="43"/>
      <c r="G1296" s="310"/>
    </row>
    <row r="1297" spans="1:7" ht="13.5" customHeight="1" x14ac:dyDescent="0.25">
      <c r="A1297" s="90"/>
      <c r="B1297" s="43"/>
      <c r="C1297" s="303"/>
      <c r="D1297" s="43"/>
      <c r="E1297" s="43"/>
      <c r="F1297" s="43"/>
      <c r="G1297" s="310"/>
    </row>
    <row r="1298" spans="1:7" ht="13.5" customHeight="1" x14ac:dyDescent="0.25">
      <c r="A1298" s="90"/>
      <c r="B1298" s="43"/>
      <c r="C1298" s="303"/>
      <c r="D1298" s="43"/>
      <c r="E1298" s="43"/>
      <c r="F1298" s="43"/>
      <c r="G1298" s="310"/>
    </row>
    <row r="1299" spans="1:7" ht="13.5" customHeight="1" x14ac:dyDescent="0.25">
      <c r="A1299" s="90"/>
      <c r="B1299" s="43"/>
      <c r="C1299" s="303"/>
      <c r="D1299" s="43"/>
      <c r="E1299" s="43"/>
      <c r="F1299" s="43"/>
      <c r="G1299" s="310"/>
    </row>
    <row r="1300" spans="1:7" ht="13.5" customHeight="1" x14ac:dyDescent="0.25">
      <c r="A1300" s="90"/>
      <c r="B1300" s="43"/>
      <c r="C1300" s="303"/>
      <c r="D1300" s="43"/>
      <c r="E1300" s="43"/>
      <c r="F1300" s="43"/>
      <c r="G1300" s="310"/>
    </row>
    <row r="1301" spans="1:7" ht="13.5" customHeight="1" x14ac:dyDescent="0.25">
      <c r="A1301" s="90"/>
      <c r="B1301" s="43"/>
      <c r="C1301" s="303"/>
      <c r="D1301" s="43"/>
      <c r="E1301" s="43"/>
      <c r="F1301" s="43"/>
      <c r="G1301" s="310"/>
    </row>
    <row r="1302" spans="1:7" ht="13.5" customHeight="1" x14ac:dyDescent="0.25">
      <c r="A1302" s="90"/>
      <c r="B1302" s="43"/>
      <c r="C1302" s="303"/>
      <c r="D1302" s="43"/>
      <c r="E1302" s="43"/>
      <c r="F1302" s="43"/>
      <c r="G1302" s="310"/>
    </row>
    <row r="1303" spans="1:7" ht="13.5" customHeight="1" x14ac:dyDescent="0.25">
      <c r="A1303" s="90"/>
      <c r="B1303" s="43"/>
      <c r="C1303" s="303"/>
      <c r="D1303" s="43"/>
      <c r="E1303" s="43"/>
      <c r="F1303" s="43"/>
      <c r="G1303" s="310"/>
    </row>
    <row r="1304" spans="1:7" ht="13.5" customHeight="1" x14ac:dyDescent="0.25">
      <c r="A1304" s="90"/>
      <c r="B1304" s="43"/>
      <c r="C1304" s="303"/>
      <c r="D1304" s="43"/>
      <c r="E1304" s="43"/>
      <c r="F1304" s="43"/>
      <c r="G1304" s="310"/>
    </row>
    <row r="1305" spans="1:7" ht="13.5" customHeight="1" x14ac:dyDescent="0.25">
      <c r="A1305" s="90"/>
      <c r="B1305" s="43"/>
      <c r="C1305" s="303"/>
      <c r="D1305" s="43"/>
      <c r="E1305" s="43"/>
      <c r="F1305" s="43"/>
      <c r="G1305" s="310"/>
    </row>
    <row r="1306" spans="1:7" ht="13.5" customHeight="1" x14ac:dyDescent="0.25">
      <c r="A1306" s="90"/>
      <c r="B1306" s="43"/>
      <c r="C1306" s="303"/>
      <c r="D1306" s="43"/>
      <c r="E1306" s="43"/>
      <c r="F1306" s="43"/>
      <c r="G1306" s="310"/>
    </row>
    <row r="1307" spans="1:7" ht="13.5" customHeight="1" thickBot="1" x14ac:dyDescent="0.3">
      <c r="A1307" s="281"/>
      <c r="B1307" s="45"/>
      <c r="C1307" s="355"/>
      <c r="D1307" s="45"/>
      <c r="E1307" s="45"/>
      <c r="F1307" s="45"/>
      <c r="G1307" s="469"/>
    </row>
    <row r="1308" spans="1:7" ht="13.5" customHeight="1" x14ac:dyDescent="0.25">
      <c r="A1308" s="78"/>
      <c r="B1308" s="322"/>
      <c r="C1308" s="323"/>
      <c r="D1308" s="324"/>
      <c r="E1308" s="324"/>
      <c r="F1308" s="324"/>
      <c r="G1308" s="325"/>
    </row>
    <row r="1309" spans="1:7" ht="13.5" customHeight="1" x14ac:dyDescent="0.3">
      <c r="A1309" s="85" t="s">
        <v>7</v>
      </c>
      <c r="B1309" s="345"/>
      <c r="C1309" s="346"/>
      <c r="D1309" s="43"/>
      <c r="E1309" s="43"/>
      <c r="F1309" s="43"/>
      <c r="G1309" s="468">
        <f>SUM(G1226:G1306)</f>
        <v>55000</v>
      </c>
    </row>
    <row r="1310" spans="1:7" ht="13.5" customHeight="1" thickBot="1" x14ac:dyDescent="0.3">
      <c r="A1310" s="80"/>
      <c r="B1310" s="329"/>
      <c r="C1310" s="330"/>
      <c r="D1310" s="45"/>
      <c r="E1310" s="45"/>
      <c r="F1310" s="45"/>
      <c r="G1310" s="469"/>
    </row>
    <row r="1311" spans="1:7" ht="13.5" customHeight="1" x14ac:dyDescent="0.25">
      <c r="A1311" s="276"/>
      <c r="B1311" s="93"/>
      <c r="C1311" s="347"/>
      <c r="D1311" s="93"/>
      <c r="E1311" s="93"/>
      <c r="F1311" s="93"/>
      <c r="G1311" s="22"/>
    </row>
    <row r="1312" spans="1:7" ht="13.5" customHeight="1" x14ac:dyDescent="0.25">
      <c r="A1312" s="276"/>
      <c r="B1312" s="93"/>
      <c r="C1312" s="347"/>
      <c r="D1312" s="93"/>
      <c r="E1312" s="93"/>
      <c r="F1312" s="93"/>
      <c r="G1312" s="22"/>
    </row>
    <row r="1313" spans="1:7" hidden="1" x14ac:dyDescent="0.25">
      <c r="A1313" s="52"/>
      <c r="B1313" s="52"/>
      <c r="C1313" s="86"/>
      <c r="D1313" s="52"/>
      <c r="E1313" s="52"/>
      <c r="F1313" s="52"/>
      <c r="G1313" s="17"/>
    </row>
    <row r="1314" spans="1:7" s="98" customFormat="1" ht="30" hidden="1" customHeight="1" x14ac:dyDescent="0.25">
      <c r="A1314" s="94"/>
      <c r="B1314" s="95"/>
      <c r="C1314" s="96" t="s">
        <v>10</v>
      </c>
      <c r="D1314" s="97"/>
      <c r="E1314" s="97"/>
      <c r="F1314" s="97"/>
      <c r="G1314" s="9">
        <v>73499714.043999985</v>
      </c>
    </row>
    <row r="1315" spans="1:7" s="103" customFormat="1" ht="4.5" hidden="1" customHeight="1" x14ac:dyDescent="0.25">
      <c r="A1315" s="99"/>
      <c r="B1315" s="100"/>
      <c r="C1315" s="101"/>
      <c r="D1315" s="102"/>
      <c r="E1315" s="102"/>
      <c r="F1315" s="102"/>
      <c r="G1315" s="20"/>
    </row>
    <row r="1316" spans="1:7" s="103" customFormat="1" ht="30" hidden="1" customHeight="1" x14ac:dyDescent="0.25">
      <c r="A1316" s="99"/>
      <c r="B1316" s="100"/>
      <c r="C1316" s="10" t="s">
        <v>17</v>
      </c>
      <c r="D1316" s="11"/>
      <c r="E1316" s="102"/>
      <c r="F1316" s="104"/>
      <c r="G1316" s="12">
        <f>G1314*5/100</f>
        <v>3674985.7021999992</v>
      </c>
    </row>
    <row r="1317" spans="1:7" s="103" customFormat="1" ht="4.5" hidden="1" customHeight="1" x14ac:dyDescent="0.25">
      <c r="A1317" s="99"/>
      <c r="B1317" s="100"/>
      <c r="C1317" s="101"/>
      <c r="D1317" s="102"/>
      <c r="E1317" s="102"/>
      <c r="F1317" s="102"/>
      <c r="G1317" s="20"/>
    </row>
    <row r="1318" spans="1:7" s="103" customFormat="1" ht="30" hidden="1" customHeight="1" x14ac:dyDescent="0.25">
      <c r="A1318" s="99"/>
      <c r="B1318" s="100"/>
      <c r="C1318" s="101" t="s">
        <v>11</v>
      </c>
      <c r="D1318" s="102"/>
      <c r="E1318" s="102"/>
      <c r="F1318" s="105"/>
      <c r="G1318" s="12">
        <f>G1314*7.5/100</f>
        <v>5512478.5532999989</v>
      </c>
    </row>
    <row r="1319" spans="1:7" s="103" customFormat="1" ht="4.5" hidden="1" customHeight="1" x14ac:dyDescent="0.25">
      <c r="A1319" s="99"/>
      <c r="B1319" s="100"/>
      <c r="C1319" s="101"/>
      <c r="D1319" s="102"/>
      <c r="E1319" s="102"/>
      <c r="F1319" s="102"/>
      <c r="G1319" s="20"/>
    </row>
    <row r="1320" spans="1:7" s="103" customFormat="1" ht="30" hidden="1" customHeight="1" x14ac:dyDescent="0.25">
      <c r="A1320" s="99"/>
      <c r="B1320" s="100"/>
      <c r="C1320" s="101" t="s">
        <v>12</v>
      </c>
      <c r="D1320" s="102"/>
      <c r="E1320" s="102"/>
      <c r="F1320" s="105"/>
      <c r="G1320" s="12">
        <f>G1314*2.5/100</f>
        <v>1837492.8510999996</v>
      </c>
    </row>
    <row r="1321" spans="1:7" s="103" customFormat="1" ht="4.5" hidden="1" customHeight="1" x14ac:dyDescent="0.25">
      <c r="A1321" s="99"/>
      <c r="B1321" s="100"/>
      <c r="C1321" s="101"/>
      <c r="D1321" s="102"/>
      <c r="E1321" s="102"/>
      <c r="F1321" s="102"/>
      <c r="G1321" s="20"/>
    </row>
    <row r="1322" spans="1:7" s="103" customFormat="1" ht="30" hidden="1" customHeight="1" x14ac:dyDescent="0.25">
      <c r="A1322" s="99"/>
      <c r="B1322" s="100"/>
      <c r="C1322" s="101" t="s">
        <v>21</v>
      </c>
      <c r="D1322" s="102"/>
      <c r="E1322" s="102"/>
      <c r="F1322" s="105"/>
      <c r="G1322" s="12"/>
    </row>
    <row r="1323" spans="1:7" s="103" customFormat="1" ht="4.5" hidden="1" customHeight="1" x14ac:dyDescent="0.25">
      <c r="A1323" s="99"/>
      <c r="B1323" s="100"/>
      <c r="C1323" s="101"/>
      <c r="D1323" s="102"/>
      <c r="E1323" s="102"/>
      <c r="F1323" s="102"/>
      <c r="G1323" s="20"/>
    </row>
    <row r="1324" spans="1:7" s="103" customFormat="1" ht="30" hidden="1" customHeight="1" x14ac:dyDescent="0.25">
      <c r="A1324" s="99"/>
      <c r="B1324" s="100"/>
      <c r="C1324" s="101" t="s">
        <v>13</v>
      </c>
      <c r="D1324" s="102"/>
      <c r="E1324" s="102"/>
      <c r="F1324" s="104"/>
      <c r="G1324" s="12">
        <f>SUM(G1314:G1320)</f>
        <v>84524671.150599971</v>
      </c>
    </row>
    <row r="1325" spans="1:7" s="103" customFormat="1" ht="4.5" hidden="1" customHeight="1" x14ac:dyDescent="0.25">
      <c r="A1325" s="99"/>
      <c r="B1325" s="100"/>
      <c r="C1325" s="101"/>
      <c r="D1325" s="102"/>
      <c r="E1325" s="102"/>
      <c r="F1325" s="102"/>
      <c r="G1325" s="20"/>
    </row>
    <row r="1326" spans="1:7" s="103" customFormat="1" ht="30" hidden="1" customHeight="1" x14ac:dyDescent="0.25">
      <c r="A1326" s="99"/>
      <c r="B1326" s="100"/>
      <c r="C1326" s="101" t="s">
        <v>22</v>
      </c>
      <c r="D1326" s="102"/>
      <c r="E1326" s="102"/>
      <c r="F1326" s="105"/>
      <c r="G1326" s="12">
        <f>G1324*15/100</f>
        <v>12678700.672589995</v>
      </c>
    </row>
    <row r="1327" spans="1:7" s="103" customFormat="1" ht="4.5" hidden="1" customHeight="1" x14ac:dyDescent="0.25">
      <c r="A1327" s="99"/>
      <c r="B1327" s="100"/>
      <c r="C1327" s="101"/>
      <c r="D1327" s="102"/>
      <c r="E1327" s="102"/>
      <c r="F1327" s="102"/>
      <c r="G1327" s="20"/>
    </row>
    <row r="1328" spans="1:7" s="111" customFormat="1" ht="30" hidden="1" customHeight="1" x14ac:dyDescent="0.25">
      <c r="A1328" s="106"/>
      <c r="B1328" s="107"/>
      <c r="C1328" s="108" t="s">
        <v>14</v>
      </c>
      <c r="D1328" s="109"/>
      <c r="E1328" s="109"/>
      <c r="F1328" s="110"/>
      <c r="G1328" s="13">
        <f>G1326+G1324-0.01</f>
        <v>97203371.813189968</v>
      </c>
    </row>
    <row r="1329" spans="1:7" x14ac:dyDescent="0.25">
      <c r="A1329" s="52"/>
      <c r="B1329" s="52"/>
      <c r="C1329" s="86"/>
      <c r="D1329" s="52"/>
      <c r="E1329" s="52"/>
      <c r="F1329" s="52"/>
      <c r="G1329" s="17"/>
    </row>
  </sheetData>
  <mergeCells count="14">
    <mergeCell ref="F1221:G1221"/>
    <mergeCell ref="F941:G941"/>
    <mergeCell ref="F1129:G1129"/>
    <mergeCell ref="F676:G676"/>
    <mergeCell ref="F771:G771"/>
    <mergeCell ref="F865:G865"/>
    <mergeCell ref="F581:G581"/>
    <mergeCell ref="F393:G393"/>
    <mergeCell ref="F298:G298"/>
    <mergeCell ref="F4:G4"/>
    <mergeCell ref="F5:G5"/>
    <mergeCell ref="F113:G113"/>
    <mergeCell ref="F214:G214"/>
    <mergeCell ref="F487:G487"/>
  </mergeCells>
  <hyperlinks>
    <hyperlink ref="C1316" r:id="rId1" display="CONTINGENCIES@10% (This amount is under the sole control of the employer)" xr:uid="{00000000-0004-0000-0D00-000000000000}"/>
  </hyperlinks>
  <pageMargins left="0.19685039370078741" right="0.15748031496062992" top="0.59055118110236227" bottom="0.19685039370078741" header="0.31496062992125984" footer="0.51181102362204722"/>
  <pageSetup paperSize="9" scale="61" firstPageNumber="40" fitToHeight="0" orientation="portrait" useFirstPageNumber="1" horizontalDpi="1200" verticalDpi="1200" r:id="rId2"/>
  <headerFooter alignWithMargins="0">
    <oddHeader>&amp;CC.&amp;P</oddHeader>
  </headerFooter>
  <rowBreaks count="13" manualBreakCount="13">
    <brk id="110" max="6" man="1"/>
    <brk id="211" max="6" man="1"/>
    <brk id="295" max="6" man="1"/>
    <brk id="390" max="6" man="1"/>
    <brk id="484" max="6" man="1"/>
    <brk id="578" max="6" man="1"/>
    <brk id="673" max="6" man="1"/>
    <brk id="768" max="6" man="1"/>
    <brk id="862" max="6" man="1"/>
    <brk id="939" max="6" man="1"/>
    <brk id="1033" max="6" man="1"/>
    <brk id="1127" max="6" man="1"/>
    <brk id="131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38"/>
  <sheetViews>
    <sheetView view="pageBreakPreview" topLeftCell="A13" zoomScale="130" zoomScaleSheetLayoutView="130" workbookViewId="0">
      <pane xSplit="3" topLeftCell="D1" activePane="topRight" state="frozen"/>
      <selection pane="topRight" activeCell="C28" sqref="C28"/>
    </sheetView>
  </sheetViews>
  <sheetFormatPr defaultColWidth="9.1796875" defaultRowHeight="12.5" x14ac:dyDescent="0.25"/>
  <cols>
    <col min="1" max="1" width="10.7265625" style="14" customWidth="1"/>
    <col min="2" max="2" width="4.81640625" style="14" hidden="1" customWidth="1"/>
    <col min="3" max="3" width="61.26953125" style="21" customWidth="1"/>
    <col min="4" max="4" width="15.7265625" style="22" customWidth="1"/>
    <col min="5" max="5" width="20.7265625" style="14" hidden="1" customWidth="1"/>
    <col min="6" max="6" width="0" style="14" hidden="1" customWidth="1"/>
    <col min="7" max="7" width="10.7265625" style="14" hidden="1" customWidth="1"/>
    <col min="8" max="8" width="17.1796875" style="14" hidden="1" customWidth="1"/>
    <col min="9" max="9" width="14.7265625" style="14" hidden="1" customWidth="1"/>
    <col min="10" max="10" width="9.1796875" style="14"/>
    <col min="11" max="11" width="12.7265625" style="14" bestFit="1" customWidth="1"/>
    <col min="12" max="16384" width="9.1796875" style="14"/>
  </cols>
  <sheetData>
    <row r="1" spans="1:9" ht="13" x14ac:dyDescent="0.3">
      <c r="A1" s="497" t="str">
        <f>BOQ!A1</f>
        <v>UNIVERSISTY OF VENDA</v>
      </c>
      <c r="B1" s="497"/>
      <c r="C1" s="497"/>
      <c r="D1" s="497"/>
    </row>
    <row r="2" spans="1:9" ht="13" x14ac:dyDescent="0.3">
      <c r="A2" s="446" t="str">
        <f>BOQ!A2</f>
        <v>UNIVERSISTY OF VENDA CONSTRUCTION OF NEW HUMANITIES PARKING</v>
      </c>
      <c r="B2" s="446"/>
      <c r="C2" s="446"/>
      <c r="D2" s="447"/>
    </row>
    <row r="3" spans="1:9" ht="19.5" customHeight="1" x14ac:dyDescent="0.25">
      <c r="A3" s="496" t="str">
        <f>BOQ!A3</f>
        <v>PROJECT NUMBER XXXXXXXX</v>
      </c>
      <c r="B3" s="496"/>
      <c r="C3" s="496"/>
      <c r="D3" s="496"/>
    </row>
    <row r="4" spans="1:9" ht="13.15" customHeight="1" x14ac:dyDescent="0.25">
      <c r="A4" s="382"/>
    </row>
    <row r="5" spans="1:9" ht="13.9" customHeight="1" thickBot="1" x14ac:dyDescent="0.35">
      <c r="A5" s="465" t="s">
        <v>15</v>
      </c>
      <c r="B5" s="383"/>
      <c r="C5" s="384"/>
      <c r="D5" s="385"/>
    </row>
    <row r="6" spans="1:9" ht="40.15" customHeight="1" thickBot="1" x14ac:dyDescent="0.3">
      <c r="A6" s="23" t="s">
        <v>0</v>
      </c>
      <c r="B6" s="24"/>
      <c r="C6" s="25" t="s">
        <v>1</v>
      </c>
      <c r="D6" s="16" t="s">
        <v>18</v>
      </c>
      <c r="H6" s="15" t="s">
        <v>55</v>
      </c>
      <c r="I6" s="15" t="s">
        <v>54</v>
      </c>
    </row>
    <row r="7" spans="1:9" ht="22.5" customHeight="1" x14ac:dyDescent="0.25">
      <c r="A7" s="379">
        <v>1200</v>
      </c>
      <c r="B7" s="26"/>
      <c r="C7" s="270" t="s">
        <v>44</v>
      </c>
      <c r="D7" s="47">
        <f>BOQ!G110</f>
        <v>100000</v>
      </c>
      <c r="H7" s="47" t="e">
        <f>BOQ!#REF!</f>
        <v>#REF!</v>
      </c>
      <c r="I7" s="289" t="e">
        <f>#REF!-H7</f>
        <v>#REF!</v>
      </c>
    </row>
    <row r="8" spans="1:9" x14ac:dyDescent="0.25">
      <c r="A8" s="380">
        <v>1300</v>
      </c>
      <c r="B8" s="37"/>
      <c r="C8" s="38" t="s">
        <v>45</v>
      </c>
      <c r="D8" s="47">
        <f>BOQ!G209</f>
        <v>78600</v>
      </c>
      <c r="H8" s="47" t="e">
        <f>BOQ!#REF!</f>
        <v>#REF!</v>
      </c>
      <c r="I8" s="289" t="e">
        <f>#REF!-H8</f>
        <v>#REF!</v>
      </c>
    </row>
    <row r="9" spans="1:9" ht="25" x14ac:dyDescent="0.25">
      <c r="A9" s="380">
        <v>1400</v>
      </c>
      <c r="B9" s="28"/>
      <c r="C9" s="29" t="s">
        <v>46</v>
      </c>
      <c r="D9" s="47">
        <f>BOQ!G294</f>
        <v>0</v>
      </c>
      <c r="H9" s="47" t="e">
        <f>BOQ!#REF!</f>
        <v>#REF!</v>
      </c>
      <c r="I9" s="289" t="e">
        <f>#REF!-H9</f>
        <v>#REF!</v>
      </c>
    </row>
    <row r="10" spans="1:9" x14ac:dyDescent="0.25">
      <c r="A10" s="381">
        <v>1700</v>
      </c>
      <c r="B10" s="28"/>
      <c r="C10" s="29" t="s">
        <v>47</v>
      </c>
      <c r="D10" s="47">
        <f>BOQ!G389</f>
        <v>0</v>
      </c>
      <c r="H10" s="47" t="e">
        <f>BOQ!#REF!</f>
        <v>#REF!</v>
      </c>
      <c r="I10" s="289" t="e">
        <f>#REF!-H10</f>
        <v>#REF!</v>
      </c>
    </row>
    <row r="11" spans="1:9" x14ac:dyDescent="0.25">
      <c r="A11" s="381">
        <v>1800</v>
      </c>
      <c r="B11" s="28"/>
      <c r="C11" s="29" t="s">
        <v>152</v>
      </c>
      <c r="D11" s="47">
        <f>BOQ!G483</f>
        <v>0</v>
      </c>
      <c r="H11" s="47"/>
      <c r="I11" s="289"/>
    </row>
    <row r="12" spans="1:9" x14ac:dyDescent="0.25">
      <c r="A12" s="381">
        <v>2100</v>
      </c>
      <c r="B12" s="28"/>
      <c r="C12" s="29" t="s">
        <v>289</v>
      </c>
      <c r="D12" s="47">
        <f>BOQ!G577</f>
        <v>0</v>
      </c>
      <c r="H12" s="47"/>
      <c r="I12" s="289"/>
    </row>
    <row r="13" spans="1:9" ht="25" x14ac:dyDescent="0.25">
      <c r="A13" s="381">
        <v>2300</v>
      </c>
      <c r="B13" s="28"/>
      <c r="C13" s="29" t="s">
        <v>40</v>
      </c>
      <c r="D13" s="47">
        <f>BOQ!G672</f>
        <v>0</v>
      </c>
      <c r="H13" s="47">
        <v>0</v>
      </c>
      <c r="I13" s="289" t="e">
        <f>#REF!-H13</f>
        <v>#REF!</v>
      </c>
    </row>
    <row r="14" spans="1:9" x14ac:dyDescent="0.25">
      <c r="A14" s="381">
        <v>3300</v>
      </c>
      <c r="B14" s="28"/>
      <c r="C14" s="29" t="s">
        <v>48</v>
      </c>
      <c r="D14" s="47">
        <f>BOQ!G767</f>
        <v>0</v>
      </c>
      <c r="H14" s="47" t="e">
        <f>BOQ!#REF!</f>
        <v>#REF!</v>
      </c>
      <c r="I14" s="289" t="e">
        <f>#REF!-H14</f>
        <v>#REF!</v>
      </c>
    </row>
    <row r="15" spans="1:9" x14ac:dyDescent="0.25">
      <c r="A15" s="381">
        <v>3400</v>
      </c>
      <c r="B15" s="28"/>
      <c r="C15" s="29" t="s">
        <v>49</v>
      </c>
      <c r="D15" s="47">
        <f>BOQ!G861</f>
        <v>0</v>
      </c>
      <c r="H15" s="47" t="e">
        <f>BOQ!#REF!</f>
        <v>#REF!</v>
      </c>
      <c r="I15" s="289" t="e">
        <f>#REF!-H15</f>
        <v>#REF!</v>
      </c>
    </row>
    <row r="16" spans="1:9" x14ac:dyDescent="0.25">
      <c r="A16" s="381">
        <v>3500</v>
      </c>
      <c r="B16" s="28"/>
      <c r="C16" s="29" t="s">
        <v>50</v>
      </c>
      <c r="D16" s="47">
        <f>BOQ!G937</f>
        <v>0</v>
      </c>
      <c r="H16" s="47" t="e">
        <f>BOQ!#REF!</f>
        <v>#REF!</v>
      </c>
      <c r="I16" s="289" t="e">
        <f>#REF!-H16</f>
        <v>#REF!</v>
      </c>
    </row>
    <row r="17" spans="1:11" x14ac:dyDescent="0.25">
      <c r="A17" s="381">
        <v>5700</v>
      </c>
      <c r="B17" s="28"/>
      <c r="C17" s="29" t="s">
        <v>51</v>
      </c>
      <c r="D17" s="47">
        <f>BOQ!G1031</f>
        <v>0</v>
      </c>
      <c r="H17" s="47" t="e">
        <f>BOQ!#REF!</f>
        <v>#REF!</v>
      </c>
      <c r="I17" s="289" t="e">
        <f>#REF!-H17</f>
        <v>#REF!</v>
      </c>
    </row>
    <row r="18" spans="1:11" x14ac:dyDescent="0.25">
      <c r="A18" s="381">
        <v>7300</v>
      </c>
      <c r="B18" s="28"/>
      <c r="C18" s="29" t="s">
        <v>204</v>
      </c>
      <c r="D18" s="47">
        <f>BOQ!G1125</f>
        <v>142800</v>
      </c>
      <c r="H18" s="47" t="e">
        <f>BOQ!#REF!</f>
        <v>#REF!</v>
      </c>
      <c r="I18" s="289" t="e">
        <f>#REF!-H18</f>
        <v>#REF!</v>
      </c>
    </row>
    <row r="19" spans="1:11" x14ac:dyDescent="0.25">
      <c r="A19" s="381">
        <v>7400</v>
      </c>
      <c r="B19" s="28"/>
      <c r="C19" s="29" t="s">
        <v>261</v>
      </c>
      <c r="D19" s="47">
        <f>BOQ!G1217</f>
        <v>0</v>
      </c>
      <c r="H19" s="47"/>
      <c r="I19" s="289"/>
    </row>
    <row r="20" spans="1:11" x14ac:dyDescent="0.25">
      <c r="A20" s="381">
        <v>8100</v>
      </c>
      <c r="B20" s="28"/>
      <c r="C20" s="29" t="s">
        <v>52</v>
      </c>
      <c r="D20" s="47">
        <f>BOQ!G1309</f>
        <v>55000</v>
      </c>
      <c r="H20" s="47" t="e">
        <f>BOQ!#REF!</f>
        <v>#REF!</v>
      </c>
      <c r="I20" s="289" t="e">
        <f>#REF!-H20</f>
        <v>#REF!</v>
      </c>
    </row>
    <row r="21" spans="1:11" x14ac:dyDescent="0.25">
      <c r="A21" s="27"/>
      <c r="B21" s="28"/>
      <c r="C21" s="29"/>
      <c r="D21" s="47"/>
    </row>
    <row r="22" spans="1:11" s="33" customFormat="1" ht="13" x14ac:dyDescent="0.3">
      <c r="A22" s="30"/>
      <c r="B22" s="31"/>
      <c r="C22" s="32" t="s">
        <v>10</v>
      </c>
      <c r="D22" s="49">
        <f>SUM(D7:D20)</f>
        <v>376400</v>
      </c>
      <c r="E22" s="287" t="e">
        <f>#REF!-#REF!</f>
        <v>#REF!</v>
      </c>
      <c r="H22" s="49" t="e">
        <f>SUM(H7:H21)</f>
        <v>#REF!</v>
      </c>
      <c r="I22" s="287" t="e">
        <f>#REF!-H22</f>
        <v>#REF!</v>
      </c>
      <c r="K22" s="287"/>
    </row>
    <row r="23" spans="1:11" s="33" customFormat="1" ht="13" x14ac:dyDescent="0.3">
      <c r="A23" s="30"/>
      <c r="B23" s="31"/>
      <c r="C23" s="32"/>
      <c r="D23" s="48"/>
      <c r="E23" s="287"/>
    </row>
    <row r="24" spans="1:11" s="33" customFormat="1" ht="13" x14ac:dyDescent="0.3">
      <c r="A24" s="30"/>
      <c r="B24" s="31"/>
      <c r="C24" s="32" t="s">
        <v>290</v>
      </c>
      <c r="D24" s="48">
        <f>10%*D22</f>
        <v>37640</v>
      </c>
      <c r="E24" s="287"/>
    </row>
    <row r="25" spans="1:11" s="33" customFormat="1" ht="13" x14ac:dyDescent="0.3">
      <c r="A25" s="30"/>
      <c r="B25" s="31"/>
      <c r="C25" s="32"/>
      <c r="D25" s="48"/>
    </row>
    <row r="26" spans="1:11" s="33" customFormat="1" ht="13" x14ac:dyDescent="0.3">
      <c r="A26" s="30"/>
      <c r="B26" s="31"/>
      <c r="C26" s="32" t="s">
        <v>13</v>
      </c>
      <c r="D26" s="48">
        <f>D22+D24</f>
        <v>414040</v>
      </c>
    </row>
    <row r="27" spans="1:11" s="33" customFormat="1" ht="13" x14ac:dyDescent="0.3">
      <c r="A27" s="30"/>
      <c r="B27" s="31"/>
      <c r="C27" s="32"/>
      <c r="D27" s="48"/>
    </row>
    <row r="28" spans="1:11" s="33" customFormat="1" ht="13" x14ac:dyDescent="0.3">
      <c r="A28" s="30"/>
      <c r="B28" s="31"/>
      <c r="C28" s="32" t="s">
        <v>22</v>
      </c>
      <c r="D28" s="48">
        <f>D26*15%</f>
        <v>62106</v>
      </c>
    </row>
    <row r="29" spans="1:11" s="33" customFormat="1" ht="13" x14ac:dyDescent="0.3">
      <c r="A29" s="30"/>
      <c r="B29" s="31"/>
      <c r="C29" s="32"/>
      <c r="D29" s="48"/>
    </row>
    <row r="30" spans="1:11" s="33" customFormat="1" ht="13.5" thickBot="1" x14ac:dyDescent="0.35">
      <c r="A30" s="34"/>
      <c r="B30" s="35"/>
      <c r="C30" s="36" t="s">
        <v>19</v>
      </c>
      <c r="D30" s="50">
        <f>D28+D26</f>
        <v>476146</v>
      </c>
      <c r="E30" s="33" t="e">
        <f>#REF!</f>
        <v>#REF!</v>
      </c>
      <c r="G30" s="287" t="e">
        <f>E30-#REF!</f>
        <v>#REF!</v>
      </c>
      <c r="K30" s="287"/>
    </row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</sheetData>
  <mergeCells count="2">
    <mergeCell ref="A3:D3"/>
    <mergeCell ref="A1:D1"/>
  </mergeCells>
  <phoneticPr fontId="0" type="noConversion"/>
  <pageMargins left="0.51181102362204722" right="0.23622047244094491" top="0.98425196850393704" bottom="0.51181102362204722" header="0.51181102362204722" footer="0.51181102362204722"/>
  <pageSetup paperSize="9" firstPageNumber="54" orientation="portrait" useFirstPageNumber="1" horizontalDpi="1200" verticalDpi="1200" r:id="rId1"/>
  <headerFooter alignWithMargins="0">
    <oddHeader>&amp;CC54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BOQ</vt:lpstr>
      <vt:lpstr>TENDER SUMMARY</vt:lpstr>
      <vt:lpstr>BOQ!Print_Area</vt:lpstr>
      <vt:lpstr>'TENDER SUMMARY'!Print_Area</vt:lpstr>
    </vt:vector>
  </TitlesOfParts>
  <Company>BCC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Kudzanai Mutize</dc:creator>
  <cp:lastModifiedBy>Don Mathebula</cp:lastModifiedBy>
  <cp:lastPrinted>2023-10-30T10:24:50Z</cp:lastPrinted>
  <dcterms:created xsi:type="dcterms:W3CDTF">2009-05-15T09:01:32Z</dcterms:created>
  <dcterms:modified xsi:type="dcterms:W3CDTF">2023-10-31T07:11:42Z</dcterms:modified>
</cp:coreProperties>
</file>